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2240" windowHeight="2745" activeTab="0"/>
  </bookViews>
  <sheets>
    <sheet name="FS (2)" sheetId="1" r:id="rId1"/>
  </sheets>
  <definedNames>
    <definedName name="_xlnm.Print_Area" localSheetId="0">'FS (2)'!$A$1:$H$551</definedName>
  </definedNames>
  <calcPr fullCalcOnLoad="1"/>
</workbook>
</file>

<file path=xl/sharedStrings.xml><?xml version="1.0" encoding="utf-8"?>
<sst xmlns="http://schemas.openxmlformats.org/spreadsheetml/2006/main" count="650" uniqueCount="285">
  <si>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</si>
  <si>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</si>
  <si>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</si>
  <si>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</si>
  <si>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</si>
  <si>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</si>
  <si>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</si>
  <si>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</si>
  <si>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</si>
  <si>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</si>
  <si>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</si>
  <si>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</si>
  <si>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</si>
  <si>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</si>
  <si>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</si>
  <si>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</si>
  <si>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</si>
  <si>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</si>
  <si>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</si>
  <si>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</si>
  <si>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</si>
  <si>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</si>
  <si>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</si>
  <si>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</si>
  <si>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</si>
  <si>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</si>
  <si>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</si>
  <si>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</si>
  <si>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</si>
  <si>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</si>
  <si>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</si>
  <si>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</si>
  <si>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</si>
  <si>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</si>
  <si>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</si>
  <si>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</si>
  <si>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</si>
  <si>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</si>
  <si>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</si>
  <si>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</si>
  <si>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</si>
  <si>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</si>
  <si>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</si>
  <si>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</si>
  <si>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</si>
  <si>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</si>
  <si>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</si>
  <si>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</si>
  <si>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</si>
  <si>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</si>
  <si>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</si>
  <si>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</si>
  <si>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</si>
  <si>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</si>
  <si>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</si>
  <si>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</si>
  <si>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</si>
  <si>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</si>
  <si>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</si>
  <si>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</si>
  <si>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</si>
  <si>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</si>
  <si>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</si>
  <si>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</si>
  <si>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</si>
  <si>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</si>
  <si>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</si>
  <si>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</si>
  <si>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</si>
  <si>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</si>
  <si>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</si>
  <si>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</si>
  <si>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</si>
  <si>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</si>
  <si>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</si>
  <si>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</si>
  <si>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</si>
  <si>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</si>
  <si>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</si>
  <si>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</si>
  <si>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</si>
  <si>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</si>
  <si>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</si>
  <si>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</si>
  <si>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</si>
  <si>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</si>
  <si>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</si>
  <si>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</si>
  <si>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</si>
  <si>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</si>
  <si>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</si>
  <si>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</si>
  <si>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</si>
  <si>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</si>
  <si>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</si>
  <si>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</si>
  <si>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</si>
  <si>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</si>
  <si>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</si>
  <si>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</si>
  <si>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</si>
  <si>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</si>
  <si>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</si>
  <si>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</si>
  <si>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</si>
  <si>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</si>
  <si>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</si>
  <si>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</si>
  <si>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</si>
  <si>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</si>
  <si>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</si>
  <si>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</si>
  <si>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</si>
  <si>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</si>
  <si>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</si>
  <si>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</si>
  <si>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</si>
  <si>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</si>
  <si>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</si>
  <si>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</si>
  <si>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</si>
  <si>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</si>
  <si>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</si>
  <si>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</si>
  <si>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</si>
  <si>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</si>
  <si>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</si>
  <si>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</si>
  <si>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</si>
  <si>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</si>
  <si>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</si>
  <si>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</si>
  <si>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</si>
  <si>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</si>
  <si>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</si>
  <si>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</si>
  <si>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</si>
  <si>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</si>
  <si>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</si>
  <si>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</si>
  <si>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</si>
  <si>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</si>
  <si>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</si>
  <si>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</si>
  <si>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</si>
  <si>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</si>
  <si>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</si>
  <si>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</si>
  <si>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</si>
  <si>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</si>
  <si>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</si>
  <si>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</si>
  <si>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</si>
  <si>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</si>
  <si>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</si>
  <si>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</si>
  <si>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</si>
  <si>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</si>
  <si>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</si>
  <si>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</si>
  <si>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</si>
  <si>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</si>
  <si>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</si>
  <si>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</si>
  <si>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</si>
  <si>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(2013-14)</t>
  </si>
  <si>
    <t xml:space="preserve">New </t>
  </si>
  <si>
    <t>Replacement</t>
  </si>
  <si>
    <t>*The State has given the clarification for the same that more units were constructed using the existing allocated amount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</si>
  <si>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</si>
  <si>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</si>
  <si>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</si>
  <si>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</si>
  <si>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</si>
  <si>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</si>
  <si>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Part-D: FACT SHEET</t>
  </si>
  <si>
    <t xml:space="preserve">              Fin                            </t>
  </si>
  <si>
    <t>5k</t>
  </si>
  <si>
    <t>(2014-15)</t>
  </si>
  <si>
    <t xml:space="preserve">Release of 2nd Installment </t>
  </si>
  <si>
    <t xml:space="preserve">                       Total </t>
  </si>
  <si>
    <t>(As on 31.03.18)</t>
  </si>
  <si>
    <t xml:space="preserve">release of 2nd Installment </t>
  </si>
  <si>
    <t>TRIPURA</t>
  </si>
  <si>
    <t>(2016-17)</t>
  </si>
  <si>
    <t>(2015-16)</t>
  </si>
  <si>
    <t>For FY 2007-08</t>
  </si>
  <si>
    <t>2006-2018</t>
  </si>
  <si>
    <t>1.1.i) No. of Meals (Primary &amp; Upper Primary )</t>
  </si>
  <si>
    <t>Annual Work Plan &amp; Budget: 2019-20</t>
  </si>
  <si>
    <t>REVIEW OF IMPLEMENTATION OF MDM SCHEME DURING 2018-19 (1.4.18 to 31.03.19)</t>
  </si>
  <si>
    <t>MDM PAB Approval for 2018-19</t>
  </si>
  <si>
    <t>1.2  No. of  Working Days Approved for FY 2018-19</t>
  </si>
  <si>
    <t>No of working days approved for FY 2018-19</t>
  </si>
  <si>
    <t xml:space="preserve">MDM PAB Approval for 2018-19          
</t>
  </si>
  <si>
    <t>Actuals as per AWP&amp;B 2018-19 (AT-5 &amp;5A)</t>
  </si>
  <si>
    <t>No. of children as per PAB Approval- 2018-19</t>
  </si>
  <si>
    <t>No. of children as per PAB Approval - 2018-19</t>
  </si>
  <si>
    <t>No. of children as per Enrollment for  2018-19</t>
  </si>
  <si>
    <t>2.7  No. of meals to be served &amp;  actual  no. of meals served during 2018-19 [PRIMARY]</t>
  </si>
  <si>
    <t>No of meal served during 2018-19</t>
  </si>
  <si>
    <t>2.8) No. of meals to be served &amp;  actual  no. of meals served during 2018-19 [UPPER PRIMARY]</t>
  </si>
  <si>
    <t>Allocation for 2018-19</t>
  </si>
  <si>
    <t xml:space="preserve">Allocation for 2018-19                                   </t>
  </si>
  <si>
    <t>% of OS on allocation 2018-19</t>
  </si>
  <si>
    <t>% of UB on allocation 2018-19</t>
  </si>
  <si>
    <t xml:space="preserve">Allocation for 2018-19                                           </t>
  </si>
  <si>
    <t xml:space="preserve">Allocation for 2018-19                                            </t>
  </si>
  <si>
    <t>Releases for Cooking cost by GoI (2018-19)</t>
  </si>
  <si>
    <t xml:space="preserve">Allocation for 2018-19                                </t>
  </si>
  <si>
    <t>% of OB on allocation 2018-19</t>
  </si>
  <si>
    <t xml:space="preserve">Allocation for 2018-19                                        </t>
  </si>
  <si>
    <t>5. Reconciliation of Utilisation and Performance during 2018-19 [PRIMARY+ UPPER PRIMARY]</t>
  </si>
  <si>
    <t>% of UB as on Allocation       2018-19</t>
  </si>
  <si>
    <t>Releases for MME by GoI (2018-19)</t>
  </si>
  <si>
    <t>Released during 2018-19</t>
  </si>
  <si>
    <t>7.3) Utilisation of MME during 2018-19</t>
  </si>
  <si>
    <t>Releases for TA by GoI (2018-19)</t>
  </si>
  <si>
    <t>8.3) Utilisation of TA during 2018-19</t>
  </si>
  <si>
    <t>Allocated for 2018-19</t>
  </si>
  <si>
    <t>9.  INFRASTRUCTURE DEVELOPMENT DURING 2018-19</t>
  </si>
  <si>
    <t>(2018-19)</t>
  </si>
  <si>
    <t>2006-07 to 2018-19</t>
  </si>
  <si>
    <t>Sanctioned during 2006-07 to 2018-19</t>
  </si>
  <si>
    <t>Average number of children availed MDM during 1.4.18 to 31.03.19 (AT-5&amp;5A)</t>
  </si>
  <si>
    <t>Base period 1.4.18 to 31.03.19</t>
  </si>
  <si>
    <t>No. of Meals served by State during the period 1.4.18 to 31.03.19</t>
  </si>
  <si>
    <t xml:space="preserve">ii) Base period 1.4.18 to 31.03.19 (As per PAB aaproval = 230 days for  Py &amp; 230 days for U Py) </t>
  </si>
  <si>
    <t>No. of Meals as per PAB approval (1.4.18 to 31.03.19)</t>
  </si>
  <si>
    <t>2.1  Institutions- (Primary)                     *(Source data : Table AT-3A  of AWP&amp;B 2019-20)</t>
  </si>
  <si>
    <t>2.2  Institutions- (Upper Primary)          *(Source data : Table AT-3B &amp; 3C of AWP&amp;B 2019-20)</t>
  </si>
  <si>
    <t>2.3  No. of children  ( Primary)                       *(Source data : Table AT-5  of AWP&amp;B 2019-20)</t>
  </si>
  <si>
    <t>2.4  No. of children  ( Upper Primary)  *(Source data : Table AT-5A  of AWP&amp;B 2019-20)</t>
  </si>
  <si>
    <t>2.5  Enrolment Vs Coverage ( Primary)                       *(Source data : Table AT-4  of AWP&amp;B 2019-20)</t>
  </si>
  <si>
    <t>2.6  Enrolment VS.Coverage  ( Upper Primary)  *(Source data : Table AT-4A  of AWP&amp;B 2019-20)</t>
  </si>
  <si>
    <t xml:space="preserve">  *(Refer col.6 of table AT- 5 , AWP&amp;B, 2019-20)</t>
  </si>
  <si>
    <t>No of meals to be served during 1.4.18 to 31.03.19</t>
  </si>
  <si>
    <t>*(Refer col. 6 of table AT- 5A , AWP&amp;B, 2019-20)</t>
  </si>
  <si>
    <t>Opening Stock as on 1.4.2018</t>
  </si>
  <si>
    <t>Lifting as on 31.03.2019</t>
  </si>
  <si>
    <t>3.2 District-wise opening balance as on 1.4.2018</t>
  </si>
  <si>
    <t>*(Refer col. 4 and 9 of table AT- 6 and AT-6A, AWP&amp;B, 2019-20)</t>
  </si>
  <si>
    <t xml:space="preserve">Opening Stock as on 1.4.2018                                                           </t>
  </si>
  <si>
    <t>3.3) District-wise unspent balance as on 31.03.2019</t>
  </si>
  <si>
    <t>(Refer col. 7 and 12 of table AT- 6 and AT-6A, AWP&amp;B, 2019-20)</t>
  </si>
  <si>
    <t xml:space="preserve">Unspent Balance as on 31.03.2019                                                      </t>
  </si>
  <si>
    <t>OB as on 1.4.2018</t>
  </si>
  <si>
    <t>Lifting upto 31.03.19</t>
  </si>
  <si>
    <t>3.5) District-wise Foodgrains availability  as on 31.03.19</t>
  </si>
  <si>
    <t>*(Refer col. 5 of table AT- 6 and AT-6A, AWP&amp;B, 2019-20)</t>
  </si>
  <si>
    <t>*(Refer col. 6 of table AT- 6 and AT-6A, AWP&amp;B, 2019-20)</t>
  </si>
  <si>
    <t>OB as on 01.04.18</t>
  </si>
  <si>
    <t>4.2.1) District-wise opening balance as on 1.4.2018</t>
  </si>
  <si>
    <t>*(Refer col. 8 of table AT- 7 and AT-7A, AWP&amp;B, 2019-20)</t>
  </si>
  <si>
    <t xml:space="preserve">Opening Balance as on 1.4.2018                                                        </t>
  </si>
  <si>
    <t>4.2.2) District-wise unspent  balance as on 31.03.2019</t>
  </si>
  <si>
    <t>*(Refer col. 17 of table AT- 7 and AT-7A, AWP&amp;B, 2019-20)</t>
  </si>
  <si>
    <t xml:space="preserve">Unspent Balance as on 31.03.2019                                                           </t>
  </si>
  <si>
    <t>*(Refer col.11 of table AT- 7 and AT-7A, AWP&amp;B, 2019-20)</t>
  </si>
  <si>
    <t xml:space="preserve">Opening Balance as on 1.4.2018                                                      </t>
  </si>
  <si>
    <t>Total Availibility of cooking cost as on 31.03.19</t>
  </si>
  <si>
    <t>*(Refer col. 14 of table AT- 7 and AT-7A, AWP&amp;B, 2019-20)</t>
  </si>
  <si>
    <t>Opening Balance as on 1.4.2018</t>
  </si>
  <si>
    <t>Refer table AT_8 and AT-8A,AWP&amp;B, 2019-20</t>
  </si>
  <si>
    <t>Unspent balance as on 31.03.2019</t>
  </si>
  <si>
    <t>7.2)  Reconciliation of MME OB, Allocation &amp; Releasing [PY + U PY] *(Refer AT-9, AWP&amp;B, 2019-20)</t>
  </si>
  <si>
    <t>(As on 31.03.19)</t>
  </si>
  <si>
    <t>1.4.18</t>
  </si>
  <si>
    <t>8.2)  Reconciliation of TA OB, Allocation &amp; Releasing [PY + U PY] (Refer AT-9, AWP&amp;B, 2019-20)</t>
  </si>
  <si>
    <t>Releases for Kitchen sheds by GoI as on 31.03.2019</t>
  </si>
  <si>
    <t>9.1.2) Reconciliation of amount sanctioned (Refer AT-11, AWP&amp;B, 2019-20)</t>
  </si>
  <si>
    <t>Sanctioned by GoI during 2006-2019 as per State plan</t>
  </si>
  <si>
    <t>Achievement (C+IP)     upto 31.03.19</t>
  </si>
  <si>
    <t>Releases for Kitchen devices by GoI as on 31.03.19</t>
  </si>
  <si>
    <t>9.2.2) Reconciliation of amount sanctioned (Refer AT-11, AWP&amp;B, 2019-20)</t>
  </si>
  <si>
    <t>Achievement (C+IP) upto 31.03.19</t>
  </si>
  <si>
    <t>27.04.2018</t>
  </si>
  <si>
    <t>12.09.2018</t>
  </si>
  <si>
    <t>27.12.2018</t>
  </si>
  <si>
    <t>(2017-18)</t>
  </si>
  <si>
    <t xml:space="preserve">Amount of Rs. 99.95 lakh could not be released due to paucity of funds with GOI 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</si>
  <si>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</si>
  <si>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</si>
  <si>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r>
      <t xml:space="preserve">During the year 2011-12 GoI has sanctioned 1730 KS but the State has constructed 1991 KS utilising the same fund. </t>
    </r>
    <r>
      <rPr>
        <sz val="10"/>
        <rFont val="Bookman Old Style"/>
        <family val="1"/>
      </rPr>
      <t>that is why the no. of KS in col. No. 5 for the year 2011-12 has been shown as 1991 (1730+261=1991) and accordingly total no. of completed KS shown in Col. No. 5 is 5565 instad of 5304.</t>
    </r>
  </si>
  <si>
    <t xml:space="preserve">In the year 2010-11 330 Kitchen devices new were sanctioned. In the year 2016-17, State was eleigible for replacement of the 330 Kitchen devices. Goi released funds for 298 Kitchen devices vide order no F.No. 6-10/2012-EE-6( MDM-3-1) dated 12th Sept 2016.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</si>
</sst>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  <numFmt numFmtId="200" formatCode="0.0000000000"/>
    <numFmt numFmtId="201" formatCode="0.0000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3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i/>
      <sz val="12"/>
      <name val="Bookman Old Style"/>
      <family val="1"/>
    </font>
    <font>
      <sz val="10"/>
      <name val="Times New Roman"/>
      <family val="1"/>
    </font>
    <font>
      <b/>
      <i/>
      <sz val="13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1" fontId="18" fillId="0" borderId="10" xfId="0" applyNumberFormat="1" applyFont="1" applyBorder="1" applyAlignment="1">
      <alignment horizontal="center" vertical="center"/>
    </xf>
    <xf numFmtId="9" fontId="18" fillId="0" borderId="10" xfId="69" applyFont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15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9" fontId="18" fillId="34" borderId="10" xfId="69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13" fillId="0" borderId="0" xfId="69" applyFont="1" applyBorder="1" applyAlignment="1">
      <alignment/>
    </xf>
    <xf numFmtId="9" fontId="19" fillId="0" borderId="0" xfId="69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9" fontId="18" fillId="0" borderId="10" xfId="69" applyNumberFormat="1" applyFont="1" applyBorder="1" applyAlignment="1">
      <alignment horizontal="center" vertical="center"/>
    </xf>
    <xf numFmtId="1" fontId="16" fillId="0" borderId="0" xfId="69" applyNumberFormat="1" applyFont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/>
    </xf>
    <xf numFmtId="9" fontId="18" fillId="0" borderId="0" xfId="69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9" fontId="7" fillId="0" borderId="0" xfId="69" applyFont="1" applyAlignment="1">
      <alignment horizontal="center"/>
    </xf>
    <xf numFmtId="9" fontId="7" fillId="0" borderId="0" xfId="69" applyFont="1" applyAlignment="1">
      <alignment/>
    </xf>
    <xf numFmtId="0" fontId="18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9" fontId="7" fillId="0" borderId="0" xfId="69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9" fontId="15" fillId="0" borderId="0" xfId="69" applyFont="1" applyFill="1" applyBorder="1" applyAlignment="1">
      <alignment/>
    </xf>
    <xf numFmtId="2" fontId="19" fillId="0" borderId="0" xfId="69" applyNumberFormat="1" applyFont="1" applyAlignment="1">
      <alignment horizontal="center"/>
    </xf>
    <xf numFmtId="2" fontId="7" fillId="0" borderId="0" xfId="69" applyNumberFormat="1" applyFont="1" applyAlignment="1">
      <alignment/>
    </xf>
    <xf numFmtId="2" fontId="8" fillId="0" borderId="0" xfId="0" applyNumberFormat="1" applyFont="1" applyBorder="1" applyAlignment="1">
      <alignment horizontal="left" wrapText="1"/>
    </xf>
    <xf numFmtId="9" fontId="15" fillId="33" borderId="10" xfId="69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9" fontId="18" fillId="0" borderId="10" xfId="69" applyFont="1" applyBorder="1" applyAlignment="1">
      <alignment horizontal="center"/>
    </xf>
    <xf numFmtId="2" fontId="7" fillId="0" borderId="0" xfId="69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9" fontId="18" fillId="0" borderId="0" xfId="69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9" fontId="8" fillId="0" borderId="0" xfId="69" applyFont="1" applyBorder="1" applyAlignment="1">
      <alignment horizontal="right"/>
    </xf>
    <xf numFmtId="2" fontId="19" fillId="0" borderId="0" xfId="69" applyNumberFormat="1" applyFont="1" applyAlignment="1">
      <alignment/>
    </xf>
    <xf numFmtId="2" fontId="19" fillId="0" borderId="0" xfId="69" applyNumberFormat="1" applyFont="1" applyBorder="1" applyAlignment="1">
      <alignment/>
    </xf>
    <xf numFmtId="9" fontId="19" fillId="0" borderId="0" xfId="69" applyFont="1" applyBorder="1" applyAlignment="1">
      <alignment/>
    </xf>
    <xf numFmtId="0" fontId="8" fillId="0" borderId="0" xfId="0" applyFont="1" applyBorder="1" applyAlignment="1">
      <alignment horizontal="center" wrapText="1"/>
    </xf>
    <xf numFmtId="2" fontId="21" fillId="0" borderId="0" xfId="69" applyNumberFormat="1" applyFont="1" applyAlignment="1">
      <alignment horizontal="center"/>
    </xf>
    <xf numFmtId="2" fontId="21" fillId="0" borderId="0" xfId="69" applyNumberFormat="1" applyFont="1" applyAlignment="1">
      <alignment/>
    </xf>
    <xf numFmtId="2" fontId="21" fillId="0" borderId="0" xfId="69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7" fillId="0" borderId="0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9" fontId="21" fillId="0" borderId="0" xfId="69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9" fontId="20" fillId="0" borderId="0" xfId="69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2" fontId="15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9" fontId="18" fillId="0" borderId="10" xfId="69" applyNumberFormat="1" applyFont="1" applyBorder="1" applyAlignment="1">
      <alignment horizontal="center"/>
    </xf>
    <xf numFmtId="9" fontId="21" fillId="0" borderId="0" xfId="69" applyFont="1" applyAlignment="1">
      <alignment/>
    </xf>
    <xf numFmtId="1" fontId="8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right"/>
    </xf>
    <xf numFmtId="2" fontId="21" fillId="34" borderId="0" xfId="69" applyNumberFormat="1" applyFont="1" applyFill="1" applyAlignment="1">
      <alignment/>
    </xf>
    <xf numFmtId="9" fontId="21" fillId="34" borderId="0" xfId="69" applyFont="1" applyFill="1" applyAlignment="1">
      <alignment/>
    </xf>
    <xf numFmtId="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/>
    </xf>
    <xf numFmtId="9" fontId="18" fillId="0" borderId="0" xfId="69" applyNumberFormat="1" applyFont="1" applyBorder="1" applyAlignment="1">
      <alignment horizontal="right"/>
    </xf>
    <xf numFmtId="2" fontId="21" fillId="34" borderId="0" xfId="69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9" fontId="19" fillId="0" borderId="0" xfId="69" applyFont="1" applyAlignment="1">
      <alignment/>
    </xf>
    <xf numFmtId="9" fontId="15" fillId="33" borderId="10" xfId="69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right" vertical="center" wrapText="1"/>
    </xf>
    <xf numFmtId="1" fontId="7" fillId="0" borderId="0" xfId="69" applyNumberFormat="1" applyFont="1" applyAlignment="1">
      <alignment horizontal="center"/>
    </xf>
    <xf numFmtId="0" fontId="18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2" fontId="20" fillId="0" borderId="0" xfId="0" applyNumberFormat="1" applyFont="1" applyBorder="1" applyAlignment="1">
      <alignment horizontal="left" wrapText="1"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1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9" fontId="7" fillId="0" borderId="0" xfId="69" applyFont="1" applyAlignment="1">
      <alignment horizontal="right"/>
    </xf>
    <xf numFmtId="0" fontId="8" fillId="33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7" fillId="0" borderId="12" xfId="61" applyFont="1" applyBorder="1" applyAlignment="1">
      <alignment horizontal="center" vertical="center"/>
      <protection/>
    </xf>
    <xf numFmtId="1" fontId="18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/>
    </xf>
    <xf numFmtId="9" fontId="8" fillId="0" borderId="0" xfId="69" applyFont="1" applyFill="1" applyBorder="1" applyAlignment="1">
      <alignment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0" fontId="7" fillId="0" borderId="13" xfId="61" applyFont="1" applyBorder="1" applyAlignment="1">
      <alignment horizontal="center" vertical="center"/>
      <protection/>
    </xf>
    <xf numFmtId="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7" fillId="0" borderId="0" xfId="61" applyFont="1" applyBorder="1" applyAlignment="1">
      <alignment horizontal="center" vertical="center"/>
      <protection/>
    </xf>
    <xf numFmtId="2" fontId="20" fillId="0" borderId="0" xfId="0" applyNumberFormat="1" applyFont="1" applyBorder="1" applyAlignment="1">
      <alignment/>
    </xf>
    <xf numFmtId="0" fontId="19" fillId="0" borderId="0" xfId="0" applyFont="1" applyFill="1" applyAlignment="1">
      <alignment horizontal="right"/>
    </xf>
    <xf numFmtId="1" fontId="7" fillId="0" borderId="0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9" fontId="8" fillId="0" borderId="0" xfId="69" applyFont="1" applyBorder="1" applyAlignment="1">
      <alignment/>
    </xf>
    <xf numFmtId="9" fontId="8" fillId="34" borderId="0" xfId="69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" fontId="15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 wrapText="1"/>
    </xf>
    <xf numFmtId="9" fontId="19" fillId="0" borderId="0" xfId="69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2" fontId="8" fillId="0" borderId="0" xfId="69" applyNumberFormat="1" applyFont="1" applyFill="1" applyBorder="1" applyAlignment="1">
      <alignment horizontal="center" vertical="center"/>
    </xf>
    <xf numFmtId="2" fontId="8" fillId="0" borderId="0" xfId="69" applyNumberFormat="1" applyFont="1" applyFill="1" applyBorder="1" applyAlignment="1">
      <alignment vertical="center"/>
    </xf>
    <xf numFmtId="9" fontId="8" fillId="0" borderId="0" xfId="69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center"/>
    </xf>
    <xf numFmtId="9" fontId="18" fillId="0" borderId="10" xfId="69" applyFont="1" applyFill="1" applyBorder="1" applyAlignment="1">
      <alignment horizontal="center" wrapText="1"/>
    </xf>
    <xf numFmtId="9" fontId="8" fillId="0" borderId="0" xfId="69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185" fontId="7" fillId="0" borderId="0" xfId="60" applyNumberFormat="1" applyFont="1" applyBorder="1" applyAlignment="1">
      <alignment horizontal="center" vertical="center"/>
      <protection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85" fontId="21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/>
    </xf>
    <xf numFmtId="2" fontId="18" fillId="0" borderId="10" xfId="66" applyNumberFormat="1" applyFont="1" applyFill="1" applyBorder="1" applyAlignment="1">
      <alignment horizontal="center"/>
      <protection/>
    </xf>
    <xf numFmtId="2" fontId="18" fillId="34" borderId="10" xfId="66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2" fontId="7" fillId="0" borderId="0" xfId="60" applyNumberFormat="1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13" fillId="0" borderId="10" xfId="0" applyFont="1" applyFill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66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18" fillId="34" borderId="10" xfId="66" applyNumberFormat="1" applyFont="1" applyFill="1" applyBorder="1">
      <alignment/>
      <protection/>
    </xf>
    <xf numFmtId="2" fontId="18" fillId="0" borderId="10" xfId="0" applyNumberFormat="1" applyFont="1" applyBorder="1" applyAlignment="1">
      <alignment horizontal="right"/>
    </xf>
    <xf numFmtId="185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vertical="top" wrapText="1"/>
    </xf>
    <xf numFmtId="9" fontId="18" fillId="34" borderId="10" xfId="69" applyFont="1" applyFill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9" fontId="13" fillId="0" borderId="0" xfId="69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2" fontId="20" fillId="34" borderId="0" xfId="66" applyNumberFormat="1" applyFont="1" applyFill="1" applyBorder="1" applyAlignment="1">
      <alignment horizontal="right"/>
      <protection/>
    </xf>
    <xf numFmtId="2" fontId="20" fillId="34" borderId="0" xfId="66" applyNumberFormat="1" applyFont="1" applyFill="1" applyBorder="1" applyAlignment="1">
      <alignment horizontal="center"/>
      <protection/>
    </xf>
    <xf numFmtId="0" fontId="19" fillId="35" borderId="0" xfId="0" applyFont="1" applyFill="1" applyAlignment="1">
      <alignment/>
    </xf>
    <xf numFmtId="2" fontId="19" fillId="0" borderId="0" xfId="0" applyNumberFormat="1" applyFont="1" applyAlignment="1">
      <alignment horizont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2" fontId="26" fillId="33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right"/>
    </xf>
    <xf numFmtId="9" fontId="8" fillId="0" borderId="0" xfId="69" applyFont="1" applyBorder="1" applyAlignment="1">
      <alignment horizontal="center"/>
    </xf>
    <xf numFmtId="2" fontId="8" fillId="0" borderId="0" xfId="69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9" fontId="7" fillId="0" borderId="0" xfId="69" applyFont="1" applyBorder="1" applyAlignment="1">
      <alignment horizontal="center"/>
    </xf>
    <xf numFmtId="1" fontId="7" fillId="0" borderId="0" xfId="69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2" fontId="18" fillId="34" borderId="10" xfId="0" applyNumberFormat="1" applyFont="1" applyFill="1" applyBorder="1" applyAlignment="1">
      <alignment/>
    </xf>
    <xf numFmtId="185" fontId="18" fillId="34" borderId="10" xfId="0" applyNumberFormat="1" applyFont="1" applyFill="1" applyBorder="1" applyAlignment="1">
      <alignment/>
    </xf>
    <xf numFmtId="9" fontId="8" fillId="33" borderId="0" xfId="69" applyFont="1" applyFill="1" applyBorder="1" applyAlignment="1">
      <alignment horizontal="center"/>
    </xf>
    <xf numFmtId="2" fontId="8" fillId="0" borderId="0" xfId="60" applyNumberFormat="1" applyFont="1" applyBorder="1" applyAlignment="1">
      <alignment horizontal="center" vertical="center"/>
      <protection/>
    </xf>
    <xf numFmtId="185" fontId="8" fillId="0" borderId="0" xfId="60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7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8" fillId="0" borderId="0" xfId="60" applyFont="1" applyBorder="1" applyAlignment="1">
      <alignment horizontal="center" vertical="center"/>
      <protection/>
    </xf>
    <xf numFmtId="2" fontId="18" fillId="34" borderId="10" xfId="0" applyNumberFormat="1" applyFont="1" applyFill="1" applyBorder="1" applyAlignment="1">
      <alignment horizontal="center"/>
    </xf>
    <xf numFmtId="9" fontId="18" fillId="34" borderId="10" xfId="69" applyFon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2" fontId="8" fillId="34" borderId="0" xfId="0" applyNumberFormat="1" applyFont="1" applyFill="1" applyBorder="1" applyAlignment="1">
      <alignment horizontal="center"/>
    </xf>
    <xf numFmtId="9" fontId="8" fillId="34" borderId="0" xfId="69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/>
    </xf>
    <xf numFmtId="9" fontId="18" fillId="0" borderId="0" xfId="69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right"/>
    </xf>
    <xf numFmtId="2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wrapText="1"/>
    </xf>
    <xf numFmtId="9" fontId="7" fillId="0" borderId="0" xfId="69" applyFont="1" applyBorder="1" applyAlignment="1">
      <alignment/>
    </xf>
    <xf numFmtId="2" fontId="18" fillId="35" borderId="10" xfId="0" applyNumberFormat="1" applyFont="1" applyFill="1" applyBorder="1" applyAlignment="1">
      <alignment horizontal="center"/>
    </xf>
    <xf numFmtId="9" fontId="18" fillId="0" borderId="10" xfId="69" applyFont="1" applyFill="1" applyBorder="1" applyAlignment="1">
      <alignment horizontal="center"/>
    </xf>
    <xf numFmtId="2" fontId="18" fillId="34" borderId="10" xfId="69" applyNumberFormat="1" applyFont="1" applyFill="1" applyBorder="1" applyAlignment="1">
      <alignment horizontal="center"/>
    </xf>
    <xf numFmtId="9" fontId="18" fillId="0" borderId="10" xfId="69" applyFont="1" applyBorder="1" applyAlignment="1">
      <alignment horizontal="right"/>
    </xf>
    <xf numFmtId="2" fontId="18" fillId="34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9" fontId="18" fillId="0" borderId="0" xfId="69" applyFont="1" applyFill="1" applyBorder="1" applyAlignment="1">
      <alignment horizontal="center"/>
    </xf>
    <xf numFmtId="2" fontId="18" fillId="34" borderId="0" xfId="69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" fontId="8" fillId="0" borderId="0" xfId="69" applyNumberFormat="1" applyFont="1" applyFill="1" applyBorder="1" applyAlignment="1">
      <alignment horizontal="center" vertical="top" wrapText="1"/>
    </xf>
    <xf numFmtId="2" fontId="18" fillId="0" borderId="10" xfId="59" applyNumberFormat="1" applyFont="1" applyBorder="1" applyAlignment="1">
      <alignment horizontal="center" vertical="center"/>
      <protection/>
    </xf>
    <xf numFmtId="9" fontId="18" fillId="0" borderId="1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2" fontId="8" fillId="34" borderId="0" xfId="66" applyNumberFormat="1" applyFont="1" applyFill="1" applyBorder="1">
      <alignment/>
      <protection/>
    </xf>
    <xf numFmtId="2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2" fontId="20" fillId="34" borderId="0" xfId="66" applyNumberFormat="1" applyFont="1" applyFill="1" applyBorder="1">
      <alignment/>
      <protection/>
    </xf>
    <xf numFmtId="2" fontId="20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right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right" vertical="top" wrapText="1"/>
    </xf>
    <xf numFmtId="2" fontId="20" fillId="0" borderId="0" xfId="60" applyNumberFormat="1" applyFont="1" applyBorder="1" applyAlignment="1">
      <alignment horizontal="center" vertical="center"/>
      <protection/>
    </xf>
    <xf numFmtId="0" fontId="8" fillId="37" borderId="10" xfId="0" applyFont="1" applyFill="1" applyBorder="1" applyAlignment="1">
      <alignment horizontal="center" vertical="center"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7" fillId="0" borderId="0" xfId="60" applyNumberFormat="1" applyFont="1" applyFill="1" applyBorder="1" applyAlignment="1">
      <alignment horizontal="center" vertical="center"/>
      <protection/>
    </xf>
    <xf numFmtId="2" fontId="21" fillId="0" borderId="0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/>
      <protection/>
    </xf>
    <xf numFmtId="2" fontId="8" fillId="37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2" fontId="18" fillId="0" borderId="10" xfId="66" applyNumberFormat="1" applyFont="1" applyBorder="1" applyAlignment="1">
      <alignment horizontal="center"/>
      <protection/>
    </xf>
    <xf numFmtId="2" fontId="8" fillId="0" borderId="0" xfId="60" applyNumberFormat="1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60" applyNumberFormat="1" applyFont="1" applyBorder="1" applyAlignment="1">
      <alignment horizontal="center"/>
      <protection/>
    </xf>
    <xf numFmtId="2" fontId="8" fillId="34" borderId="0" xfId="60" applyNumberFormat="1" applyFont="1" applyFill="1" applyBorder="1" applyAlignment="1">
      <alignment horizontal="center" vertical="center"/>
      <protection/>
    </xf>
    <xf numFmtId="2" fontId="8" fillId="0" borderId="0" xfId="66" applyNumberFormat="1" applyFont="1" applyBorder="1">
      <alignment/>
      <protection/>
    </xf>
    <xf numFmtId="0" fontId="15" fillId="36" borderId="10" xfId="0" applyFont="1" applyFill="1" applyBorder="1" applyAlignment="1">
      <alignment horizontal="right" wrapText="1"/>
    </xf>
    <xf numFmtId="2" fontId="18" fillId="0" borderId="10" xfId="66" applyNumberFormat="1" applyFont="1" applyBorder="1">
      <alignment/>
      <protection/>
    </xf>
    <xf numFmtId="2" fontId="18" fillId="0" borderId="10" xfId="60" applyNumberFormat="1" applyFont="1" applyBorder="1" applyAlignment="1">
      <alignment horizontal="center"/>
      <protection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right" vertical="top" wrapText="1"/>
    </xf>
    <xf numFmtId="2" fontId="20" fillId="0" borderId="0" xfId="66" applyNumberFormat="1" applyFont="1" applyBorder="1">
      <alignment/>
      <protection/>
    </xf>
    <xf numFmtId="2" fontId="8" fillId="0" borderId="0" xfId="0" applyNumberFormat="1" applyFont="1" applyBorder="1" applyAlignment="1">
      <alignment horizontal="center" vertical="top" wrapText="1"/>
    </xf>
    <xf numFmtId="9" fontId="8" fillId="34" borderId="0" xfId="69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Fill="1" applyAlignment="1">
      <alignment horizontal="center"/>
    </xf>
    <xf numFmtId="0" fontId="15" fillId="33" borderId="11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18" fillId="0" borderId="10" xfId="60" applyNumberFormat="1" applyFont="1" applyFill="1" applyBorder="1" applyAlignment="1">
      <alignment horizontal="center" vertical="center"/>
      <protection/>
    </xf>
    <xf numFmtId="2" fontId="18" fillId="0" borderId="10" xfId="0" applyNumberFormat="1" applyFont="1" applyFill="1" applyBorder="1" applyAlignment="1">
      <alignment horizontal="center" wrapText="1"/>
    </xf>
    <xf numFmtId="2" fontId="7" fillId="0" borderId="0" xfId="69" applyNumberFormat="1" applyFont="1" applyBorder="1" applyAlignment="1">
      <alignment/>
    </xf>
    <xf numFmtId="2" fontId="7" fillId="34" borderId="0" xfId="60" applyNumberFormat="1" applyFont="1" applyFill="1" applyBorder="1" applyAlignment="1">
      <alignment vertical="center"/>
      <protection/>
    </xf>
    <xf numFmtId="2" fontId="21" fillId="0" borderId="0" xfId="0" applyNumberFormat="1" applyFont="1" applyBorder="1" applyAlignment="1">
      <alignment horizontal="center" vertical="center"/>
    </xf>
    <xf numFmtId="2" fontId="8" fillId="0" borderId="0" xfId="69" applyNumberFormat="1" applyFont="1" applyBorder="1" applyAlignment="1">
      <alignment/>
    </xf>
    <xf numFmtId="2" fontId="20" fillId="0" borderId="0" xfId="0" applyNumberFormat="1" applyFont="1" applyBorder="1" applyAlignment="1">
      <alignment horizontal="center" vertical="center"/>
    </xf>
    <xf numFmtId="2" fontId="8" fillId="0" borderId="0" xfId="66" applyNumberFormat="1" applyFont="1" applyBorder="1" applyAlignment="1">
      <alignment horizontal="center"/>
      <protection/>
    </xf>
    <xf numFmtId="2" fontId="8" fillId="0" borderId="0" xfId="66" applyNumberFormat="1" applyFont="1" applyBorder="1" applyAlignment="1">
      <alignment horizontal="right"/>
      <protection/>
    </xf>
    <xf numFmtId="2" fontId="8" fillId="0" borderId="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horizontal="right" wrapText="1"/>
    </xf>
    <xf numFmtId="9" fontId="18" fillId="0" borderId="10" xfId="69" applyFont="1" applyBorder="1" applyAlignment="1">
      <alignment/>
    </xf>
    <xf numFmtId="9" fontId="18" fillId="34" borderId="10" xfId="69" applyFont="1" applyFill="1" applyBorder="1" applyAlignment="1" quotePrefix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top" wrapText="1"/>
    </xf>
    <xf numFmtId="2" fontId="18" fillId="0" borderId="0" xfId="66" applyNumberFormat="1" applyFont="1" applyBorder="1">
      <alignment/>
      <protection/>
    </xf>
    <xf numFmtId="0" fontId="7" fillId="0" borderId="0" xfId="0" applyFont="1" applyFill="1" applyAlignment="1">
      <alignment horizontal="center"/>
    </xf>
    <xf numFmtId="0" fontId="15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9" fontId="8" fillId="0" borderId="0" xfId="69" applyFont="1" applyAlignment="1">
      <alignment horizontal="right"/>
    </xf>
    <xf numFmtId="0" fontId="8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left" vertical="top" wrapText="1"/>
    </xf>
    <xf numFmtId="2" fontId="20" fillId="35" borderId="10" xfId="66" applyNumberFormat="1" applyFont="1" applyFill="1" applyBorder="1">
      <alignment/>
      <protection/>
    </xf>
    <xf numFmtId="2" fontId="8" fillId="35" borderId="10" xfId="0" applyNumberFormat="1" applyFont="1" applyFill="1" applyBorder="1" applyAlignment="1">
      <alignment/>
    </xf>
    <xf numFmtId="9" fontId="8" fillId="35" borderId="10" xfId="69" applyFont="1" applyFill="1" applyBorder="1" applyAlignment="1">
      <alignment/>
    </xf>
    <xf numFmtId="0" fontId="8" fillId="35" borderId="0" xfId="0" applyFont="1" applyFill="1" applyAlignment="1">
      <alignment horizontal="right"/>
    </xf>
    <xf numFmtId="2" fontId="7" fillId="35" borderId="0" xfId="0" applyNumberFormat="1" applyFont="1" applyFill="1" applyAlignment="1">
      <alignment horizontal="center"/>
    </xf>
    <xf numFmtId="2" fontId="7" fillId="35" borderId="0" xfId="0" applyNumberFormat="1" applyFont="1" applyFill="1" applyAlignment="1">
      <alignment/>
    </xf>
    <xf numFmtId="2" fontId="7" fillId="35" borderId="0" xfId="0" applyNumberFormat="1" applyFont="1" applyFill="1" applyBorder="1" applyAlignment="1">
      <alignment/>
    </xf>
    <xf numFmtId="2" fontId="8" fillId="35" borderId="0" xfId="60" applyNumberFormat="1" applyFont="1" applyFill="1" applyBorder="1" applyAlignment="1">
      <alignment horizontal="center"/>
      <protection/>
    </xf>
    <xf numFmtId="2" fontId="8" fillId="35" borderId="0" xfId="60" applyNumberFormat="1" applyFont="1" applyFill="1" applyBorder="1" applyAlignment="1">
      <alignment horizontal="center" vertical="center"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9" fontId="18" fillId="38" borderId="10" xfId="70" applyFont="1" applyFill="1" applyBorder="1" applyAlignment="1">
      <alignment horizontal="center" vertical="center" wrapText="1"/>
    </xf>
    <xf numFmtId="2" fontId="18" fillId="0" borderId="10" xfId="59" applyNumberFormat="1" applyFont="1" applyBorder="1" applyAlignment="1">
      <alignment horizontal="center"/>
      <protection/>
    </xf>
    <xf numFmtId="2" fontId="13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2" fontId="18" fillId="0" borderId="10" xfId="59" applyNumberFormat="1" applyFont="1" applyFill="1" applyBorder="1" applyAlignment="1">
      <alignment horizontal="center"/>
      <protection/>
    </xf>
    <xf numFmtId="2" fontId="8" fillId="0" borderId="0" xfId="69" applyNumberFormat="1" applyFont="1" applyFill="1" applyBorder="1" applyAlignment="1">
      <alignment/>
    </xf>
    <xf numFmtId="2" fontId="18" fillId="0" borderId="0" xfId="0" applyNumberFormat="1" applyFont="1" applyBorder="1" applyAlignment="1">
      <alignment horizontal="right"/>
    </xf>
    <xf numFmtId="9" fontId="18" fillId="0" borderId="0" xfId="69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wrapText="1"/>
    </xf>
    <xf numFmtId="2" fontId="18" fillId="0" borderId="10" xfId="59" applyNumberFormat="1" applyFont="1" applyBorder="1">
      <alignment/>
      <protection/>
    </xf>
    <xf numFmtId="0" fontId="18" fillId="0" borderId="10" xfId="0" applyFont="1" applyFill="1" applyBorder="1" applyAlignment="1">
      <alignment horizontal="left" vertical="top" wrapText="1"/>
    </xf>
    <xf numFmtId="2" fontId="13" fillId="0" borderId="0" xfId="0" applyNumberFormat="1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/>
    </xf>
    <xf numFmtId="10" fontId="7" fillId="0" borderId="0" xfId="69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 wrapText="1"/>
    </xf>
    <xf numFmtId="4" fontId="18" fillId="0" borderId="10" xfId="42" applyNumberFormat="1" applyFont="1" applyFill="1" applyBorder="1" applyAlignment="1" quotePrefix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9" fontId="18" fillId="0" borderId="10" xfId="69" applyFont="1" applyFill="1" applyBorder="1" applyAlignment="1">
      <alignment horizontal="right" vertical="center"/>
    </xf>
    <xf numFmtId="43" fontId="8" fillId="0" borderId="0" xfId="42" applyFont="1" applyBorder="1" applyAlignment="1">
      <alignment/>
    </xf>
    <xf numFmtId="2" fontId="18" fillId="0" borderId="10" xfId="60" applyNumberFormat="1" applyFont="1" applyFill="1" applyBorder="1" applyAlignment="1">
      <alignment horizontal="center" vertical="center" wrapText="1"/>
      <protection/>
    </xf>
    <xf numFmtId="9" fontId="18" fillId="0" borderId="10" xfId="69" applyNumberFormat="1" applyFont="1" applyFill="1" applyBorder="1" applyAlignment="1">
      <alignment horizontal="right" vertical="center"/>
    </xf>
    <xf numFmtId="0" fontId="8" fillId="0" borderId="0" xfId="60" applyFont="1" applyBorder="1" applyAlignment="1">
      <alignment horizontal="center" vertical="center" wrapText="1"/>
      <protection/>
    </xf>
    <xf numFmtId="4" fontId="18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18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9" fontId="20" fillId="34" borderId="0" xfId="69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top" wrapText="1"/>
    </xf>
    <xf numFmtId="2" fontId="18" fillId="35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left"/>
    </xf>
    <xf numFmtId="2" fontId="18" fillId="33" borderId="10" xfId="0" applyNumberFormat="1" applyFont="1" applyFill="1" applyBorder="1" applyAlignment="1">
      <alignment/>
    </xf>
    <xf numFmtId="9" fontId="18" fillId="0" borderId="10" xfId="69" applyFont="1" applyBorder="1" applyAlignment="1" quotePrefix="1">
      <alignment horizontal="right"/>
    </xf>
    <xf numFmtId="0" fontId="24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15" fillId="35" borderId="1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33" borderId="0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18" fillId="35" borderId="10" xfId="0" applyFont="1" applyFill="1" applyBorder="1" applyAlignment="1">
      <alignment/>
    </xf>
    <xf numFmtId="2" fontId="18" fillId="35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8" fillId="34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 quotePrefix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9" fontId="18" fillId="0" borderId="10" xfId="69" applyFont="1" applyFill="1" applyBorder="1" applyAlignment="1">
      <alignment horizontal="center" vertical="center"/>
    </xf>
    <xf numFmtId="2" fontId="7" fillId="0" borderId="0" xfId="69" applyNumberFormat="1" applyFont="1" applyFill="1" applyBorder="1" applyAlignment="1">
      <alignment/>
    </xf>
    <xf numFmtId="9" fontId="7" fillId="0" borderId="0" xfId="69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vertical="center"/>
    </xf>
    <xf numFmtId="9" fontId="18" fillId="0" borderId="0" xfId="69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5" fillId="33" borderId="1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9" fontId="8" fillId="0" borderId="0" xfId="69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right"/>
    </xf>
    <xf numFmtId="0" fontId="13" fillId="35" borderId="10" xfId="0" applyFont="1" applyFill="1" applyBorder="1" applyAlignment="1">
      <alignment/>
    </xf>
    <xf numFmtId="0" fontId="13" fillId="39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right"/>
    </xf>
    <xf numFmtId="2" fontId="18" fillId="35" borderId="10" xfId="0" applyNumberFormat="1" applyFont="1" applyFill="1" applyBorder="1" applyAlignment="1">
      <alignment/>
    </xf>
    <xf numFmtId="9" fontId="18" fillId="35" borderId="10" xfId="69" applyFont="1" applyFill="1" applyBorder="1" applyAlignment="1">
      <alignment horizontal="right"/>
    </xf>
    <xf numFmtId="195" fontId="18" fillId="34" borderId="10" xfId="69" applyNumberFormat="1" applyFont="1" applyFill="1" applyBorder="1" applyAlignment="1">
      <alignment/>
    </xf>
    <xf numFmtId="195" fontId="18" fillId="35" borderId="10" xfId="69" applyNumberFormat="1" applyFont="1" applyFill="1" applyBorder="1" applyAlignment="1">
      <alignment horizontal="right"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9" fontId="18" fillId="34" borderId="0" xfId="69" applyFont="1" applyFill="1" applyBorder="1" applyAlignment="1">
      <alignment/>
    </xf>
    <xf numFmtId="9" fontId="18" fillId="34" borderId="0" xfId="69" applyFont="1" applyFill="1" applyBorder="1" applyAlignment="1">
      <alignment horizontal="right"/>
    </xf>
    <xf numFmtId="9" fontId="7" fillId="0" borderId="0" xfId="69" applyFont="1" applyFill="1" applyBorder="1" applyAlignment="1">
      <alignment horizontal="right"/>
    </xf>
    <xf numFmtId="0" fontId="28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8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5" fillId="0" borderId="19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1" fontId="18" fillId="0" borderId="1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1" fontId="18" fillId="0" borderId="13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5" fillId="36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9" fontId="18" fillId="35" borderId="10" xfId="69" applyFont="1" applyFill="1" applyBorder="1" applyAlignment="1">
      <alignment horizontal="right" vertical="center"/>
    </xf>
    <xf numFmtId="2" fontId="18" fillId="35" borderId="24" xfId="0" applyNumberFormat="1" applyFont="1" applyFill="1" applyBorder="1" applyAlignment="1">
      <alignment horizontal="center" vertical="center"/>
    </xf>
    <xf numFmtId="9" fontId="18" fillId="35" borderId="10" xfId="69" applyFont="1" applyFill="1" applyBorder="1" applyAlignment="1">
      <alignment horizontal="right" vertical="center"/>
    </xf>
    <xf numFmtId="185" fontId="18" fillId="35" borderId="10" xfId="0" applyNumberFormat="1" applyFont="1" applyFill="1" applyBorder="1" applyAlignment="1">
      <alignment horizontal="center" vertical="center"/>
    </xf>
    <xf numFmtId="2" fontId="18" fillId="35" borderId="15" xfId="0" applyNumberFormat="1" applyFont="1" applyFill="1" applyBorder="1" applyAlignment="1">
      <alignment horizontal="center" vertical="center"/>
    </xf>
    <xf numFmtId="185" fontId="18" fillId="35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226</xdr:row>
      <xdr:rowOff>0</xdr:rowOff>
    </xdr:from>
    <xdr:to>
      <xdr:col>3</xdr:col>
      <xdr:colOff>342900</xdr:colOff>
      <xdr:row>226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6115050" y="59131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9896475" y="591312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U567"/>
  <sheetViews>
    <sheetView tabSelected="1" view="pageBreakPreview" zoomScale="80" zoomScaleSheetLayoutView="80" workbookViewId="0" topLeftCell="A1">
      <selection activeCell="F242" sqref="F242"/>
    </sheetView>
  </sheetViews>
  <sheetFormatPr defaultColWidth="9.140625" defaultRowHeight="12.75"/>
  <cols>
    <col min="1" max="1" width="20.421875" style="3" customWidth="1"/>
    <col min="2" max="2" width="36.7109375" style="3" customWidth="1"/>
    <col min="3" max="3" width="34.57421875" style="3" customWidth="1"/>
    <col min="4" max="4" width="30.00390625" style="3" customWidth="1"/>
    <col min="5" max="5" width="26.7109375" style="3" customWidth="1"/>
    <col min="6" max="6" width="24.7109375" style="10" customWidth="1"/>
    <col min="7" max="7" width="18.57421875" style="5" customWidth="1"/>
    <col min="8" max="8" width="16.28125" style="6" customWidth="1"/>
    <col min="9" max="9" width="18.57421875" style="6" customWidth="1"/>
    <col min="10" max="10" width="21.8515625" style="6" customWidth="1"/>
    <col min="11" max="11" width="23.8515625" style="6" customWidth="1"/>
    <col min="12" max="12" width="33.421875" style="6" customWidth="1"/>
    <col min="13" max="13" width="27.140625" style="6" customWidth="1"/>
    <col min="14" max="15" width="18.7109375" style="6" customWidth="1"/>
    <col min="16" max="16" width="20.00390625" style="6" customWidth="1"/>
    <col min="17" max="17" width="23.00390625" style="3" customWidth="1"/>
    <col min="18" max="18" width="20.28125" style="3" bestFit="1" customWidth="1"/>
    <col min="19" max="19" width="19.7109375" style="3" bestFit="1" customWidth="1"/>
    <col min="20" max="20" width="21.140625" style="3" bestFit="1" customWidth="1"/>
    <col min="21" max="21" width="19.7109375" style="3" bestFit="1" customWidth="1"/>
    <col min="22" max="22" width="16.00390625" style="3" bestFit="1" customWidth="1"/>
    <col min="23" max="23" width="14.421875" style="3" bestFit="1" customWidth="1"/>
    <col min="24" max="24" width="18.8515625" style="3" bestFit="1" customWidth="1"/>
    <col min="25" max="25" width="16.7109375" style="3" bestFit="1" customWidth="1"/>
    <col min="26" max="26" width="9.140625" style="3" customWidth="1"/>
    <col min="27" max="27" width="12.8515625" style="3" bestFit="1" customWidth="1"/>
    <col min="28" max="16384" width="9.140625" style="3" customWidth="1"/>
  </cols>
  <sheetData>
    <row r="3" spans="1:20" ht="26.25">
      <c r="A3" s="535" t="s">
        <v>0</v>
      </c>
      <c r="B3" s="535"/>
      <c r="C3" s="535"/>
      <c r="D3" s="535"/>
      <c r="E3" s="535"/>
      <c r="F3" s="535"/>
      <c r="G3" s="535"/>
      <c r="H3" s="535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</row>
    <row r="4" spans="1:20" ht="26.25">
      <c r="A4" s="535" t="s">
        <v>1</v>
      </c>
      <c r="B4" s="535"/>
      <c r="C4" s="535"/>
      <c r="D4" s="535"/>
      <c r="E4" s="535"/>
      <c r="F4" s="535"/>
      <c r="G4" s="535"/>
      <c r="H4" s="53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6.25">
      <c r="A5" s="535" t="s">
        <v>189</v>
      </c>
      <c r="B5" s="535"/>
      <c r="C5" s="535"/>
      <c r="D5" s="535"/>
      <c r="E5" s="535"/>
      <c r="F5" s="535"/>
      <c r="G5" s="535"/>
      <c r="H5" s="53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6" ht="15">
      <c r="A6" s="570"/>
      <c r="B6" s="570"/>
      <c r="C6" s="570"/>
      <c r="D6" s="570"/>
      <c r="E6" s="570"/>
      <c r="F6" s="570"/>
    </row>
    <row r="7" spans="1:20" ht="45">
      <c r="A7" s="530" t="s">
        <v>183</v>
      </c>
      <c r="B7" s="530"/>
      <c r="C7" s="530"/>
      <c r="D7" s="530"/>
      <c r="E7" s="530"/>
      <c r="F7" s="530"/>
      <c r="G7" s="530"/>
      <c r="H7" s="53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6" ht="9.75" customHeight="1">
      <c r="A8" s="8" t="s">
        <v>47</v>
      </c>
      <c r="B8" s="8"/>
      <c r="C8" s="8"/>
      <c r="D8" s="8"/>
      <c r="E8" s="8"/>
      <c r="F8" s="9"/>
    </row>
    <row r="9" spans="1:20" ht="18.75">
      <c r="A9" s="531" t="s">
        <v>175</v>
      </c>
      <c r="B9" s="531"/>
      <c r="C9" s="531"/>
      <c r="D9" s="531"/>
      <c r="E9" s="531"/>
      <c r="F9" s="531"/>
      <c r="G9" s="531"/>
      <c r="H9" s="53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1.25" customHeight="1"/>
    <row r="11" spans="1:20" s="13" customFormat="1" ht="15" customHeight="1">
      <c r="A11" s="532" t="s">
        <v>190</v>
      </c>
      <c r="B11" s="532"/>
      <c r="C11" s="532"/>
      <c r="D11" s="532"/>
      <c r="E11" s="532"/>
      <c r="F11" s="532"/>
      <c r="G11" s="532"/>
      <c r="H11" s="532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2"/>
    </row>
    <row r="12" spans="1:20" s="13" customFormat="1" ht="14.25" customHeight="1">
      <c r="A12" s="14"/>
      <c r="B12" s="14"/>
      <c r="C12" s="14"/>
      <c r="D12" s="14"/>
      <c r="E12" s="14"/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4"/>
      <c r="R12" s="14"/>
      <c r="S12" s="14"/>
      <c r="T12" s="14"/>
    </row>
    <row r="13" spans="1:20" ht="16.5" customHeight="1">
      <c r="A13" s="540" t="s">
        <v>148</v>
      </c>
      <c r="B13" s="540"/>
      <c r="C13" s="540"/>
      <c r="D13" s="540"/>
      <c r="E13" s="19"/>
      <c r="F13" s="20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19"/>
      <c r="R13" s="19"/>
      <c r="S13" s="19"/>
      <c r="T13" s="19"/>
    </row>
    <row r="14" spans="1:20" ht="16.5" customHeight="1">
      <c r="A14" s="18"/>
      <c r="B14" s="18"/>
      <c r="C14" s="18"/>
      <c r="D14" s="18"/>
      <c r="E14" s="19"/>
      <c r="F14" s="20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19"/>
      <c r="R14" s="19"/>
      <c r="S14" s="19"/>
      <c r="T14" s="19"/>
    </row>
    <row r="15" spans="1:20" ht="17.25">
      <c r="A15" s="23" t="s">
        <v>64</v>
      </c>
      <c r="B15" s="23"/>
      <c r="C15" s="23"/>
      <c r="D15" s="23"/>
      <c r="E15" s="14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9"/>
      <c r="R15" s="19"/>
      <c r="S15" s="19"/>
      <c r="T15" s="19"/>
    </row>
    <row r="16" spans="1:20" ht="17.25">
      <c r="A16" s="23"/>
      <c r="B16" s="23"/>
      <c r="C16" s="23"/>
      <c r="D16" s="23"/>
      <c r="E16" s="14"/>
      <c r="F16" s="20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19"/>
      <c r="R16" s="19"/>
      <c r="S16" s="19"/>
      <c r="T16" s="19"/>
    </row>
    <row r="17" spans="1:20" ht="18.75" customHeight="1">
      <c r="A17" s="559" t="s">
        <v>87</v>
      </c>
      <c r="B17" s="560" t="s">
        <v>59</v>
      </c>
      <c r="C17" s="560"/>
      <c r="D17" s="560"/>
      <c r="E17" s="560"/>
      <c r="F17" s="20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19"/>
      <c r="R17" s="19"/>
      <c r="S17" s="19"/>
      <c r="T17" s="19"/>
    </row>
    <row r="18" spans="1:20" s="29" customFormat="1" ht="82.5" customHeight="1">
      <c r="A18" s="559"/>
      <c r="B18" s="24" t="s">
        <v>191</v>
      </c>
      <c r="C18" s="24" t="s">
        <v>224</v>
      </c>
      <c r="D18" s="24" t="s">
        <v>5</v>
      </c>
      <c r="E18" s="25" t="s">
        <v>60</v>
      </c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8"/>
      <c r="S18" s="28"/>
      <c r="T18" s="28"/>
    </row>
    <row r="19" spans="1:20" ht="23.25" customHeight="1">
      <c r="A19" s="30" t="s">
        <v>27</v>
      </c>
      <c r="B19" s="31">
        <v>233725</v>
      </c>
      <c r="C19" s="31">
        <v>208157</v>
      </c>
      <c r="D19" s="31">
        <f>C19-B19</f>
        <v>-25568</v>
      </c>
      <c r="E19" s="32">
        <f>D19/B19</f>
        <v>-0.109393518023318</v>
      </c>
      <c r="F19" s="20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19"/>
      <c r="R19" s="19"/>
      <c r="S19" s="19"/>
      <c r="T19" s="19"/>
    </row>
    <row r="20" spans="1:20" ht="27.75" customHeight="1">
      <c r="A20" s="30" t="s">
        <v>88</v>
      </c>
      <c r="B20" s="31">
        <v>134228</v>
      </c>
      <c r="C20" s="31">
        <v>123521</v>
      </c>
      <c r="D20" s="31">
        <f>C20-B20</f>
        <v>-10707</v>
      </c>
      <c r="E20" s="32">
        <f>D20/B20</f>
        <v>-0.07976726167416634</v>
      </c>
      <c r="F20" s="20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19"/>
      <c r="R20" s="19"/>
      <c r="S20" s="19"/>
      <c r="T20" s="19"/>
    </row>
    <row r="21" spans="1:6" ht="28.5" customHeight="1">
      <c r="A21" s="30" t="s">
        <v>19</v>
      </c>
      <c r="B21" s="33">
        <f>B19+B20</f>
        <v>367953</v>
      </c>
      <c r="C21" s="33">
        <f>C19+C20</f>
        <v>331678</v>
      </c>
      <c r="D21" s="31">
        <f>C21-B21</f>
        <v>-36275</v>
      </c>
      <c r="E21" s="32">
        <f>D21/B21</f>
        <v>-0.09858596070693812</v>
      </c>
      <c r="F21" s="10" t="s">
        <v>163</v>
      </c>
    </row>
    <row r="22" spans="1:5" ht="16.5">
      <c r="A22" s="13"/>
      <c r="B22" s="13"/>
      <c r="C22" s="13"/>
      <c r="D22" s="13"/>
      <c r="E22" s="13"/>
    </row>
    <row r="23" spans="1:5" ht="16.5">
      <c r="A23" s="13"/>
      <c r="B23" s="13"/>
      <c r="C23" s="13"/>
      <c r="D23" s="13"/>
      <c r="E23" s="13"/>
    </row>
    <row r="24" spans="1:16" ht="20.25" customHeight="1">
      <c r="A24" s="536" t="s">
        <v>192</v>
      </c>
      <c r="B24" s="536"/>
      <c r="C24" s="536"/>
      <c r="D24" s="536"/>
      <c r="G24" s="35"/>
      <c r="H24" s="3"/>
      <c r="I24" s="3"/>
      <c r="J24" s="3"/>
      <c r="K24" s="3"/>
      <c r="L24" s="3"/>
      <c r="M24" s="3"/>
      <c r="N24" s="3"/>
      <c r="O24" s="3"/>
      <c r="P24" s="3"/>
    </row>
    <row r="25" spans="1:16" ht="20.25" customHeight="1">
      <c r="A25" s="34"/>
      <c r="B25" s="34"/>
      <c r="C25" s="34"/>
      <c r="D25" s="34"/>
      <c r="G25" s="35"/>
      <c r="H25" s="3"/>
      <c r="I25" s="3"/>
      <c r="J25" s="3"/>
      <c r="K25" s="3"/>
      <c r="L25" s="3"/>
      <c r="M25" s="3"/>
      <c r="N25" s="3"/>
      <c r="O25" s="3"/>
      <c r="P25" s="3"/>
    </row>
    <row r="26" spans="1:16" ht="52.5" customHeight="1">
      <c r="A26" s="36" t="s">
        <v>139</v>
      </c>
      <c r="B26" s="36" t="s">
        <v>87</v>
      </c>
      <c r="C26" s="36" t="s">
        <v>193</v>
      </c>
      <c r="D26" s="37"/>
      <c r="G26" s="35"/>
      <c r="H26" s="3"/>
      <c r="I26" s="3"/>
      <c r="J26" s="3"/>
      <c r="K26" s="3"/>
      <c r="L26" s="3"/>
      <c r="M26" s="3"/>
      <c r="N26" s="3"/>
      <c r="O26" s="3"/>
      <c r="P26" s="3"/>
    </row>
    <row r="27" spans="1:16" ht="27" customHeight="1">
      <c r="A27" s="38">
        <v>1</v>
      </c>
      <c r="B27" s="39" t="s">
        <v>140</v>
      </c>
      <c r="C27" s="38">
        <v>230</v>
      </c>
      <c r="G27" s="35"/>
      <c r="H27" s="3"/>
      <c r="I27" s="3"/>
      <c r="J27" s="3"/>
      <c r="K27" s="3"/>
      <c r="L27" s="3"/>
      <c r="M27" s="3"/>
      <c r="N27" s="3"/>
      <c r="O27" s="3"/>
      <c r="P27" s="3"/>
    </row>
    <row r="28" spans="1:16" ht="27" customHeight="1">
      <c r="A28" s="38">
        <v>2</v>
      </c>
      <c r="B28" s="39" t="s">
        <v>141</v>
      </c>
      <c r="C28" s="38">
        <v>230</v>
      </c>
      <c r="G28" s="35"/>
      <c r="H28" s="3"/>
      <c r="I28" s="3"/>
      <c r="J28" s="3"/>
      <c r="K28" s="3"/>
      <c r="L28" s="3"/>
      <c r="M28" s="3"/>
      <c r="N28" s="3"/>
      <c r="O28" s="3"/>
      <c r="P28" s="3"/>
    </row>
    <row r="29" spans="1:5" ht="16.5">
      <c r="A29" s="13"/>
      <c r="B29" s="13"/>
      <c r="C29" s="13"/>
      <c r="D29" s="13"/>
      <c r="E29" s="13"/>
    </row>
    <row r="30" spans="1:5" ht="16.5">
      <c r="A30" s="13"/>
      <c r="B30" s="13"/>
      <c r="C30" s="13"/>
      <c r="D30" s="13"/>
      <c r="E30" s="13"/>
    </row>
    <row r="31" spans="1:6" ht="19.5" customHeight="1">
      <c r="A31" s="540" t="s">
        <v>65</v>
      </c>
      <c r="B31" s="540"/>
      <c r="C31" s="540"/>
      <c r="D31" s="561"/>
      <c r="E31" s="561"/>
      <c r="F31" s="41"/>
    </row>
    <row r="32" spans="1:6" ht="19.5" customHeight="1">
      <c r="A32" s="18"/>
      <c r="B32" s="18"/>
      <c r="C32" s="18"/>
      <c r="D32" s="40"/>
      <c r="E32" s="40"/>
      <c r="F32" s="41"/>
    </row>
    <row r="33" spans="1:6" ht="62.25" customHeight="1">
      <c r="A33" s="42" t="s">
        <v>68</v>
      </c>
      <c r="B33" s="36" t="s">
        <v>194</v>
      </c>
      <c r="C33" s="36" t="s">
        <v>195</v>
      </c>
      <c r="D33" s="36" t="s">
        <v>5</v>
      </c>
      <c r="E33" s="43" t="s">
        <v>60</v>
      </c>
      <c r="F33" s="41"/>
    </row>
    <row r="34" spans="1:5" ht="28.5" customHeight="1">
      <c r="A34" s="44" t="s">
        <v>27</v>
      </c>
      <c r="B34" s="45">
        <v>230</v>
      </c>
      <c r="C34" s="46">
        <v>226</v>
      </c>
      <c r="D34" s="47">
        <f>C34-B34</f>
        <v>-4</v>
      </c>
      <c r="E34" s="48">
        <f>D34/B34</f>
        <v>-0.017391304347826087</v>
      </c>
    </row>
    <row r="35" spans="1:5" ht="33" customHeight="1">
      <c r="A35" s="44" t="s">
        <v>88</v>
      </c>
      <c r="B35" s="45">
        <v>230</v>
      </c>
      <c r="C35" s="46">
        <v>225</v>
      </c>
      <c r="D35" s="47">
        <f>C35-B35</f>
        <v>-5</v>
      </c>
      <c r="E35" s="48">
        <f>D35/B35</f>
        <v>-0.021739130434782608</v>
      </c>
    </row>
    <row r="36" spans="1:5" ht="25.5" customHeight="1">
      <c r="A36" s="44" t="s">
        <v>86</v>
      </c>
      <c r="B36" s="45">
        <f>AVERAGE(B34:B35)</f>
        <v>230</v>
      </c>
      <c r="C36" s="47">
        <f>AVERAGE(C34:C35)</f>
        <v>225.5</v>
      </c>
      <c r="D36" s="47">
        <f>(D34+D35)/2</f>
        <v>-4.5</v>
      </c>
      <c r="E36" s="48">
        <f>D36/B36</f>
        <v>-0.01956521739130435</v>
      </c>
    </row>
    <row r="37" spans="1:5" ht="16.5">
      <c r="A37" s="49"/>
      <c r="B37" s="50"/>
      <c r="C37" s="50"/>
      <c r="D37" s="51"/>
      <c r="E37" s="52"/>
    </row>
    <row r="38" spans="1:5" ht="16.5">
      <c r="A38" s="49"/>
      <c r="B38" s="50"/>
      <c r="C38" s="50"/>
      <c r="D38" s="51"/>
      <c r="E38" s="52"/>
    </row>
    <row r="39" spans="1:5" ht="17.25">
      <c r="A39" s="540" t="s">
        <v>188</v>
      </c>
      <c r="B39" s="540"/>
      <c r="C39" s="540"/>
      <c r="D39" s="540"/>
      <c r="E39" s="53"/>
    </row>
    <row r="40" spans="1:5" ht="17.25">
      <c r="A40" s="18"/>
      <c r="B40" s="18"/>
      <c r="C40" s="18"/>
      <c r="D40" s="18"/>
      <c r="E40" s="53"/>
    </row>
    <row r="41" spans="1:5" ht="17.25">
      <c r="A41" s="540" t="s">
        <v>225</v>
      </c>
      <c r="B41" s="540"/>
      <c r="C41" s="540"/>
      <c r="D41" s="540"/>
      <c r="E41" s="53"/>
    </row>
    <row r="42" spans="1:5" ht="17.25">
      <c r="A42" s="18"/>
      <c r="B42" s="18"/>
      <c r="C42" s="18"/>
      <c r="D42" s="18"/>
      <c r="E42" s="53"/>
    </row>
    <row r="43" spans="1:20" s="29" customFormat="1" ht="57.75" customHeight="1">
      <c r="A43" s="36" t="s">
        <v>68</v>
      </c>
      <c r="B43" s="36" t="s">
        <v>62</v>
      </c>
      <c r="C43" s="36" t="s">
        <v>226</v>
      </c>
      <c r="D43" s="36" t="s">
        <v>63</v>
      </c>
      <c r="E43" s="43" t="s">
        <v>60</v>
      </c>
      <c r="F43" s="26"/>
      <c r="G43" s="27"/>
      <c r="H43" s="27"/>
      <c r="I43" s="27"/>
      <c r="J43" s="54"/>
      <c r="K43" s="54"/>
      <c r="L43" s="54"/>
      <c r="M43" s="54"/>
      <c r="N43" s="54"/>
      <c r="O43" s="54"/>
      <c r="P43" s="27"/>
      <c r="Q43" s="28"/>
      <c r="R43" s="28"/>
      <c r="S43" s="28"/>
      <c r="T43" s="28"/>
    </row>
    <row r="44" spans="1:20" s="29" customFormat="1" ht="24" customHeight="1">
      <c r="A44" s="55" t="s">
        <v>27</v>
      </c>
      <c r="B44" s="56">
        <v>53756750</v>
      </c>
      <c r="C44" s="57">
        <v>47043482</v>
      </c>
      <c r="D44" s="56">
        <f>C44-B44</f>
        <v>-6713268</v>
      </c>
      <c r="E44" s="58">
        <f>D44/B44</f>
        <v>-0.12488232640552117</v>
      </c>
      <c r="F44" s="26"/>
      <c r="H44" s="27"/>
      <c r="I44" s="27"/>
      <c r="J44" s="54"/>
      <c r="K44" s="54"/>
      <c r="L44" s="54"/>
      <c r="M44" s="54"/>
      <c r="N44" s="54"/>
      <c r="O44" s="54"/>
      <c r="P44" s="54"/>
      <c r="Q44" s="28"/>
      <c r="R44" s="28"/>
      <c r="S44" s="27"/>
      <c r="T44" s="28"/>
    </row>
    <row r="45" spans="1:20" s="29" customFormat="1" ht="28.5" customHeight="1">
      <c r="A45" s="55" t="s">
        <v>88</v>
      </c>
      <c r="B45" s="56">
        <v>30872440</v>
      </c>
      <c r="C45" s="56">
        <v>27792225</v>
      </c>
      <c r="D45" s="56">
        <f>C45-B45</f>
        <v>-3080215</v>
      </c>
      <c r="E45" s="58">
        <f>D45/B45</f>
        <v>-0.09977232120298882</v>
      </c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59"/>
      <c r="Q45" s="28"/>
      <c r="R45" s="28"/>
      <c r="S45" s="27"/>
      <c r="T45" s="28"/>
    </row>
    <row r="46" spans="1:5" ht="28.5" customHeight="1">
      <c r="A46" s="55" t="s">
        <v>19</v>
      </c>
      <c r="B46" s="60">
        <f>SUM(B44:B45)</f>
        <v>84629190</v>
      </c>
      <c r="C46" s="60">
        <f>SUM(C44:C45)</f>
        <v>74835707</v>
      </c>
      <c r="D46" s="56">
        <f>C46-B46</f>
        <v>-9793483</v>
      </c>
      <c r="E46" s="58">
        <f>D46/B46</f>
        <v>-0.11572228211093595</v>
      </c>
    </row>
    <row r="47" spans="1:5" ht="16.5">
      <c r="A47" s="49"/>
      <c r="B47" s="50"/>
      <c r="C47" s="50"/>
      <c r="D47" s="51"/>
      <c r="E47" s="61"/>
    </row>
    <row r="48" spans="1:5" ht="14.25" customHeight="1">
      <c r="A48" s="62"/>
      <c r="B48" s="63"/>
      <c r="C48" s="63"/>
      <c r="D48" s="51"/>
      <c r="E48" s="61"/>
    </row>
    <row r="49" spans="1:16" ht="26.25" customHeight="1">
      <c r="A49" s="540" t="s">
        <v>227</v>
      </c>
      <c r="B49" s="540"/>
      <c r="C49" s="540"/>
      <c r="D49" s="540"/>
      <c r="E49" s="540"/>
      <c r="F49" s="540"/>
      <c r="G49" s="540"/>
      <c r="H49" s="540"/>
      <c r="I49" s="540"/>
      <c r="J49" s="540"/>
      <c r="K49" s="64"/>
      <c r="L49" s="64"/>
      <c r="M49" s="64"/>
      <c r="N49" s="64"/>
      <c r="O49" s="64"/>
      <c r="P49" s="3"/>
    </row>
    <row r="50" spans="1:16" ht="26.25" customHeight="1">
      <c r="A50" s="18"/>
      <c r="B50" s="18"/>
      <c r="C50" s="18"/>
      <c r="D50" s="18"/>
      <c r="E50" s="18"/>
      <c r="F50" s="65"/>
      <c r="G50" s="66"/>
      <c r="H50" s="18"/>
      <c r="I50" s="18"/>
      <c r="J50" s="18"/>
      <c r="K50" s="64"/>
      <c r="L50" s="64"/>
      <c r="M50" s="64"/>
      <c r="N50" s="64"/>
      <c r="O50" s="64"/>
      <c r="P50" s="3"/>
    </row>
    <row r="51" spans="1:16" ht="51" customHeight="1">
      <c r="A51" s="36" t="s">
        <v>68</v>
      </c>
      <c r="B51" s="36" t="s">
        <v>228</v>
      </c>
      <c r="C51" s="558" t="s">
        <v>226</v>
      </c>
      <c r="D51" s="558"/>
      <c r="E51" s="36" t="s">
        <v>97</v>
      </c>
      <c r="F51" s="67"/>
      <c r="G51" s="68"/>
      <c r="H51" s="37"/>
      <c r="I51" s="37"/>
      <c r="J51" s="37"/>
      <c r="K51" s="3"/>
      <c r="L51" s="3"/>
      <c r="M51" s="3"/>
      <c r="N51" s="3"/>
      <c r="O51" s="3"/>
      <c r="P51" s="3"/>
    </row>
    <row r="52" spans="1:16" ht="30.75" customHeight="1">
      <c r="A52" s="69" t="s">
        <v>98</v>
      </c>
      <c r="B52" s="31">
        <f>B19*C27</f>
        <v>53756750</v>
      </c>
      <c r="C52" s="562">
        <v>51782168</v>
      </c>
      <c r="D52" s="563"/>
      <c r="E52" s="32">
        <f>C52/B52</f>
        <v>0.9632682035279291</v>
      </c>
      <c r="G52" s="35"/>
      <c r="H52" s="3"/>
      <c r="I52" s="3"/>
      <c r="J52" s="3"/>
      <c r="K52" s="3"/>
      <c r="L52" s="3"/>
      <c r="M52" s="3"/>
      <c r="N52" s="3"/>
      <c r="O52" s="3"/>
      <c r="P52" s="3"/>
    </row>
    <row r="53" spans="1:16" ht="33" customHeight="1">
      <c r="A53" s="69" t="s">
        <v>99</v>
      </c>
      <c r="B53" s="31">
        <f>B20*C28</f>
        <v>30872440</v>
      </c>
      <c r="C53" s="566">
        <v>29250375</v>
      </c>
      <c r="D53" s="567"/>
      <c r="E53" s="32">
        <f>C53/B53</f>
        <v>0.947459125355819</v>
      </c>
      <c r="G53" s="27"/>
      <c r="H53" s="3"/>
      <c r="I53" s="3"/>
      <c r="J53" s="3"/>
      <c r="K53" s="3"/>
      <c r="L53" s="3"/>
      <c r="M53" s="3"/>
      <c r="N53" s="3"/>
      <c r="O53" s="3"/>
      <c r="P53" s="3"/>
    </row>
    <row r="54" spans="1:16" ht="28.5" customHeight="1">
      <c r="A54" s="55" t="s">
        <v>61</v>
      </c>
      <c r="B54" s="31">
        <f>SUM(B52,B53)</f>
        <v>84629190</v>
      </c>
      <c r="C54" s="566">
        <f>SUM(C52,C53)</f>
        <v>81032543</v>
      </c>
      <c r="D54" s="567"/>
      <c r="E54" s="32">
        <f>C54/B54</f>
        <v>0.9575011057059627</v>
      </c>
      <c r="G54" s="70"/>
      <c r="H54" s="71"/>
      <c r="I54" s="71"/>
      <c r="J54" s="3"/>
      <c r="K54" s="3"/>
      <c r="L54" s="3"/>
      <c r="M54" s="3"/>
      <c r="N54" s="3"/>
      <c r="O54" s="3"/>
      <c r="P54" s="3"/>
    </row>
    <row r="55" spans="1:20" s="29" customFormat="1" ht="15" customHeight="1">
      <c r="A55" s="72"/>
      <c r="B55" s="72"/>
      <c r="C55" s="72"/>
      <c r="D55" s="72"/>
      <c r="E55" s="52"/>
      <c r="F55" s="10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  <c r="R55" s="28"/>
      <c r="S55" s="28"/>
      <c r="T55" s="28"/>
    </row>
    <row r="56" spans="1:16" s="8" customFormat="1" ht="15">
      <c r="A56" s="73"/>
      <c r="B56" s="74"/>
      <c r="C56" s="74"/>
      <c r="D56" s="75"/>
      <c r="E56" s="75"/>
      <c r="F56" s="10"/>
      <c r="G56" s="76"/>
      <c r="H56" s="77"/>
      <c r="I56" s="77"/>
      <c r="J56" s="77"/>
      <c r="K56" s="77"/>
      <c r="L56" s="77"/>
      <c r="M56" s="77"/>
      <c r="N56" s="77"/>
      <c r="O56" s="77"/>
      <c r="P56" s="77"/>
    </row>
    <row r="57" spans="1:16" s="8" customFormat="1" ht="15">
      <c r="A57" s="73"/>
      <c r="B57" s="74"/>
      <c r="C57" s="74"/>
      <c r="D57" s="75"/>
      <c r="E57" s="75"/>
      <c r="F57" s="10"/>
      <c r="G57" s="76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8" customFormat="1" ht="15">
      <c r="A58" s="73"/>
      <c r="B58" s="74"/>
      <c r="C58" s="74"/>
      <c r="D58" s="75"/>
      <c r="E58" s="75"/>
      <c r="F58" s="10"/>
      <c r="G58" s="76"/>
      <c r="H58" s="77"/>
      <c r="I58" s="77"/>
      <c r="J58" s="77"/>
      <c r="K58" s="77"/>
      <c r="L58" s="77"/>
      <c r="M58" s="77"/>
      <c r="N58" s="77"/>
      <c r="O58" s="77"/>
      <c r="P58" s="77"/>
    </row>
    <row r="59" spans="1:20" ht="18" customHeight="1">
      <c r="A59" s="540" t="s">
        <v>149</v>
      </c>
      <c r="B59" s="540"/>
      <c r="C59" s="540"/>
      <c r="D59" s="78"/>
      <c r="E59" s="79"/>
      <c r="F59" s="67"/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71"/>
      <c r="R59" s="71"/>
      <c r="S59" s="71"/>
      <c r="T59" s="71"/>
    </row>
    <row r="60" spans="1:20" ht="18" customHeight="1">
      <c r="A60" s="18"/>
      <c r="B60" s="18"/>
      <c r="C60" s="18"/>
      <c r="D60" s="78"/>
      <c r="E60" s="79"/>
      <c r="F60" s="67"/>
      <c r="G60" s="80"/>
      <c r="H60" s="81"/>
      <c r="I60" s="81"/>
      <c r="J60" s="81"/>
      <c r="K60" s="81"/>
      <c r="L60" s="81"/>
      <c r="M60" s="81"/>
      <c r="N60" s="81"/>
      <c r="O60" s="81"/>
      <c r="P60" s="81"/>
      <c r="Q60" s="71"/>
      <c r="R60" s="71"/>
      <c r="S60" s="71"/>
      <c r="T60" s="71"/>
    </row>
    <row r="61" spans="1:20" ht="18" customHeight="1">
      <c r="A61" s="540" t="s">
        <v>229</v>
      </c>
      <c r="B61" s="540"/>
      <c r="C61" s="540"/>
      <c r="D61" s="540"/>
      <c r="E61" s="540"/>
      <c r="F61" s="540"/>
      <c r="G61" s="540"/>
      <c r="H61" s="64"/>
      <c r="I61" s="64"/>
      <c r="J61" s="64"/>
      <c r="K61" s="64"/>
      <c r="L61" s="64"/>
      <c r="M61" s="64"/>
      <c r="N61" s="64"/>
      <c r="O61" s="64"/>
      <c r="P61" s="82"/>
      <c r="Q61" s="64"/>
      <c r="R61" s="64"/>
      <c r="S61" s="64"/>
      <c r="T61" s="64"/>
    </row>
    <row r="62" spans="1:20" ht="18" customHeight="1">
      <c r="A62" s="18"/>
      <c r="B62" s="18"/>
      <c r="C62" s="18"/>
      <c r="D62" s="18"/>
      <c r="E62" s="18"/>
      <c r="F62" s="65"/>
      <c r="G62" s="66"/>
      <c r="H62" s="64"/>
      <c r="I62" s="64"/>
      <c r="J62" s="64"/>
      <c r="K62" s="64"/>
      <c r="L62" s="64"/>
      <c r="M62" s="64"/>
      <c r="N62" s="64"/>
      <c r="O62" s="64"/>
      <c r="P62" s="82"/>
      <c r="Q62" s="64"/>
      <c r="R62" s="64"/>
      <c r="S62" s="64"/>
      <c r="T62" s="64"/>
    </row>
    <row r="63" spans="1:20" ht="43.5" customHeight="1">
      <c r="A63" s="42" t="s">
        <v>2</v>
      </c>
      <c r="B63" s="42" t="s">
        <v>69</v>
      </c>
      <c r="C63" s="42" t="s">
        <v>70</v>
      </c>
      <c r="D63" s="42" t="s">
        <v>101</v>
      </c>
      <c r="E63" s="83" t="s">
        <v>71</v>
      </c>
      <c r="F63" s="84" t="s">
        <v>72</v>
      </c>
      <c r="G63" s="80"/>
      <c r="H63" s="81"/>
      <c r="I63" s="81"/>
      <c r="J63" s="81"/>
      <c r="K63" s="81"/>
      <c r="L63" s="81"/>
      <c r="M63" s="81"/>
      <c r="N63" s="81"/>
      <c r="O63" s="81"/>
      <c r="P63" s="81"/>
      <c r="Q63" s="71"/>
      <c r="R63" s="71"/>
      <c r="S63" s="71"/>
      <c r="T63" s="71"/>
    </row>
    <row r="64" spans="1:20" ht="16.5" customHeight="1">
      <c r="A64" s="85">
        <v>1</v>
      </c>
      <c r="B64" s="38" t="s">
        <v>155</v>
      </c>
      <c r="C64" s="38">
        <v>599</v>
      </c>
      <c r="D64" s="38">
        <v>599</v>
      </c>
      <c r="E64" s="38">
        <f>C64-D64</f>
        <v>0</v>
      </c>
      <c r="F64" s="86">
        <f>E64/C64</f>
        <v>0</v>
      </c>
      <c r="G64" s="87"/>
      <c r="H64" s="81"/>
      <c r="I64" s="81"/>
      <c r="J64" s="81"/>
      <c r="K64" s="81"/>
      <c r="L64" s="81"/>
      <c r="M64" s="81"/>
      <c r="N64" s="81"/>
      <c r="O64" s="81"/>
      <c r="P64" s="81"/>
      <c r="Q64" s="71"/>
      <c r="R64" s="71"/>
      <c r="S64" s="71"/>
      <c r="T64" s="71"/>
    </row>
    <row r="65" spans="1:20" ht="18.75" customHeight="1">
      <c r="A65" s="85">
        <v>2</v>
      </c>
      <c r="B65" s="38" t="s">
        <v>156</v>
      </c>
      <c r="C65" s="38">
        <v>587</v>
      </c>
      <c r="D65" s="38">
        <v>587</v>
      </c>
      <c r="E65" s="38">
        <f aca="true" t="shared" si="0" ref="E65:E72">C65-D65</f>
        <v>0</v>
      </c>
      <c r="F65" s="86">
        <f aca="true" t="shared" si="1" ref="F65:F72">E65/C65</f>
        <v>0</v>
      </c>
      <c r="G65" s="87"/>
      <c r="H65" s="81"/>
      <c r="I65" s="81"/>
      <c r="J65" s="81"/>
      <c r="K65" s="81"/>
      <c r="L65" s="81"/>
      <c r="M65" s="81"/>
      <c r="N65" s="81"/>
      <c r="O65" s="81"/>
      <c r="P65" s="81"/>
      <c r="Q65" s="71"/>
      <c r="R65" s="71"/>
      <c r="S65" s="71"/>
      <c r="T65" s="71"/>
    </row>
    <row r="66" spans="1:20" ht="15.75" customHeight="1">
      <c r="A66" s="85">
        <v>3</v>
      </c>
      <c r="B66" s="38" t="s">
        <v>157</v>
      </c>
      <c r="C66" s="38">
        <v>456</v>
      </c>
      <c r="D66" s="38">
        <v>456</v>
      </c>
      <c r="E66" s="38">
        <f t="shared" si="0"/>
        <v>0</v>
      </c>
      <c r="F66" s="86">
        <f t="shared" si="1"/>
        <v>0</v>
      </c>
      <c r="G66" s="87"/>
      <c r="H66" s="81"/>
      <c r="I66" s="81"/>
      <c r="J66" s="81"/>
      <c r="K66" s="81"/>
      <c r="L66" s="81"/>
      <c r="M66" s="81"/>
      <c r="N66" s="81"/>
      <c r="O66" s="81"/>
      <c r="P66" s="81"/>
      <c r="Q66" s="71"/>
      <c r="R66" s="71"/>
      <c r="S66" s="71"/>
      <c r="T66" s="71"/>
    </row>
    <row r="67" spans="1:20" ht="17.25" customHeight="1">
      <c r="A67" s="85">
        <v>4</v>
      </c>
      <c r="B67" s="38" t="s">
        <v>158</v>
      </c>
      <c r="C67" s="38">
        <v>528</v>
      </c>
      <c r="D67" s="38">
        <v>528</v>
      </c>
      <c r="E67" s="38">
        <f t="shared" si="0"/>
        <v>0</v>
      </c>
      <c r="F67" s="86">
        <f t="shared" si="1"/>
        <v>0</v>
      </c>
      <c r="G67" s="87"/>
      <c r="H67" s="81"/>
      <c r="I67" s="81"/>
      <c r="J67" s="81"/>
      <c r="K67" s="81"/>
      <c r="L67" s="81"/>
      <c r="M67" s="81"/>
      <c r="N67" s="81"/>
      <c r="O67" s="81"/>
      <c r="P67" s="81"/>
      <c r="Q67" s="71"/>
      <c r="R67" s="71"/>
      <c r="S67" s="71"/>
      <c r="T67" s="71"/>
    </row>
    <row r="68" spans="1:20" ht="17.25" customHeight="1">
      <c r="A68" s="85">
        <v>5</v>
      </c>
      <c r="B68" s="38" t="s">
        <v>159</v>
      </c>
      <c r="C68" s="38">
        <v>617</v>
      </c>
      <c r="D68" s="38">
        <v>617</v>
      </c>
      <c r="E68" s="38">
        <f t="shared" si="0"/>
        <v>0</v>
      </c>
      <c r="F68" s="86">
        <f t="shared" si="1"/>
        <v>0</v>
      </c>
      <c r="G68" s="87"/>
      <c r="H68" s="81"/>
      <c r="I68" s="81"/>
      <c r="J68" s="81"/>
      <c r="K68" s="81"/>
      <c r="L68" s="81"/>
      <c r="M68" s="81"/>
      <c r="N68" s="81"/>
      <c r="O68" s="81"/>
      <c r="P68" s="81"/>
      <c r="Q68" s="71"/>
      <c r="R68" s="71"/>
      <c r="S68" s="71"/>
      <c r="T68" s="71"/>
    </row>
    <row r="69" spans="1:20" ht="17.25" customHeight="1">
      <c r="A69" s="85">
        <v>6</v>
      </c>
      <c r="B69" s="38" t="s">
        <v>160</v>
      </c>
      <c r="C69" s="38">
        <v>327</v>
      </c>
      <c r="D69" s="38">
        <v>327</v>
      </c>
      <c r="E69" s="38">
        <f t="shared" si="0"/>
        <v>0</v>
      </c>
      <c r="F69" s="86">
        <f t="shared" si="1"/>
        <v>0</v>
      </c>
      <c r="G69" s="87"/>
      <c r="H69" s="81"/>
      <c r="I69" s="81"/>
      <c r="J69" s="81"/>
      <c r="K69" s="81"/>
      <c r="L69" s="81"/>
      <c r="M69" s="81"/>
      <c r="N69" s="81"/>
      <c r="O69" s="81"/>
      <c r="P69" s="81"/>
      <c r="Q69" s="71"/>
      <c r="R69" s="71"/>
      <c r="S69" s="71"/>
      <c r="T69" s="71"/>
    </row>
    <row r="70" spans="1:20" ht="17.25" customHeight="1">
      <c r="A70" s="85">
        <v>7</v>
      </c>
      <c r="B70" s="38" t="s">
        <v>161</v>
      </c>
      <c r="C70" s="38">
        <v>476</v>
      </c>
      <c r="D70" s="38">
        <v>476</v>
      </c>
      <c r="E70" s="38">
        <f t="shared" si="0"/>
        <v>0</v>
      </c>
      <c r="F70" s="86">
        <f t="shared" si="1"/>
        <v>0</v>
      </c>
      <c r="G70" s="87"/>
      <c r="H70" s="81"/>
      <c r="I70" s="81"/>
      <c r="J70" s="81"/>
      <c r="K70" s="81"/>
      <c r="L70" s="81"/>
      <c r="M70" s="81"/>
      <c r="N70" s="81"/>
      <c r="O70" s="81"/>
      <c r="P70" s="81"/>
      <c r="Q70" s="71"/>
      <c r="R70" s="71"/>
      <c r="S70" s="71"/>
      <c r="T70" s="71"/>
    </row>
    <row r="71" spans="1:20" ht="17.25" customHeight="1">
      <c r="A71" s="85">
        <v>8</v>
      </c>
      <c r="B71" s="38" t="s">
        <v>162</v>
      </c>
      <c r="C71" s="38">
        <v>812</v>
      </c>
      <c r="D71" s="38">
        <v>812</v>
      </c>
      <c r="E71" s="38">
        <f t="shared" si="0"/>
        <v>0</v>
      </c>
      <c r="F71" s="86">
        <f t="shared" si="1"/>
        <v>0</v>
      </c>
      <c r="G71" s="87"/>
      <c r="H71" s="81"/>
      <c r="I71" s="81"/>
      <c r="J71" s="81"/>
      <c r="K71" s="81"/>
      <c r="L71" s="81"/>
      <c r="M71" s="81"/>
      <c r="N71" s="81"/>
      <c r="O71" s="81"/>
      <c r="P71" s="81"/>
      <c r="Q71" s="71"/>
      <c r="R71" s="71"/>
      <c r="S71" s="71"/>
      <c r="T71" s="71"/>
    </row>
    <row r="72" spans="1:20" ht="22.5" customHeight="1">
      <c r="A72" s="55"/>
      <c r="B72" s="38" t="s">
        <v>19</v>
      </c>
      <c r="C72" s="38">
        <f>SUM(C64:C71)</f>
        <v>4402</v>
      </c>
      <c r="D72" s="38">
        <f>SUM(D64:D71)</f>
        <v>4402</v>
      </c>
      <c r="E72" s="38">
        <f t="shared" si="0"/>
        <v>0</v>
      </c>
      <c r="F72" s="86">
        <f t="shared" si="1"/>
        <v>0</v>
      </c>
      <c r="G72" s="87"/>
      <c r="H72" s="81"/>
      <c r="I72" s="81"/>
      <c r="J72" s="81"/>
      <c r="K72" s="81"/>
      <c r="L72" s="81"/>
      <c r="M72" s="81"/>
      <c r="N72" s="81"/>
      <c r="O72" s="81"/>
      <c r="P72" s="81"/>
      <c r="Q72" s="71"/>
      <c r="R72" s="71"/>
      <c r="S72" s="71"/>
      <c r="T72" s="71"/>
    </row>
    <row r="73" spans="1:20" ht="22.5" customHeight="1">
      <c r="A73" s="49"/>
      <c r="B73" s="88"/>
      <c r="C73" s="89"/>
      <c r="D73" s="89"/>
      <c r="E73" s="89"/>
      <c r="F73" s="90"/>
      <c r="G73" s="87"/>
      <c r="H73" s="81"/>
      <c r="I73" s="81"/>
      <c r="J73" s="81"/>
      <c r="K73" s="81"/>
      <c r="L73" s="81"/>
      <c r="M73" s="81"/>
      <c r="N73" s="81"/>
      <c r="O73" s="81"/>
      <c r="P73" s="81"/>
      <c r="Q73" s="71"/>
      <c r="R73" s="71"/>
      <c r="S73" s="71"/>
      <c r="T73" s="71"/>
    </row>
    <row r="74" spans="1:20" ht="22.5" customHeight="1">
      <c r="A74" s="49"/>
      <c r="B74" s="88"/>
      <c r="C74" s="89"/>
      <c r="D74" s="89"/>
      <c r="E74" s="89"/>
      <c r="F74" s="90"/>
      <c r="G74" s="87"/>
      <c r="H74" s="81"/>
      <c r="I74" s="81"/>
      <c r="J74" s="81"/>
      <c r="K74" s="81"/>
      <c r="L74" s="81"/>
      <c r="M74" s="81"/>
      <c r="N74" s="81"/>
      <c r="O74" s="81"/>
      <c r="P74" s="81"/>
      <c r="Q74" s="71"/>
      <c r="R74" s="71"/>
      <c r="S74" s="71"/>
      <c r="T74" s="71"/>
    </row>
    <row r="75" spans="1:20" ht="12.75" customHeight="1">
      <c r="A75" s="73"/>
      <c r="B75" s="91"/>
      <c r="C75" s="92"/>
      <c r="D75" s="92"/>
      <c r="E75" s="93"/>
      <c r="F75" s="94"/>
      <c r="G75" s="87"/>
      <c r="H75" s="81"/>
      <c r="I75" s="81"/>
      <c r="J75" s="81"/>
      <c r="K75" s="81"/>
      <c r="L75" s="81"/>
      <c r="M75" s="81"/>
      <c r="N75" s="81"/>
      <c r="O75" s="81"/>
      <c r="P75" s="81"/>
      <c r="Q75" s="71"/>
      <c r="R75" s="71"/>
      <c r="S75" s="71"/>
      <c r="T75" s="71"/>
    </row>
    <row r="76" spans="1:20" ht="21.75" customHeight="1">
      <c r="A76" s="540" t="s">
        <v>230</v>
      </c>
      <c r="B76" s="540"/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</row>
    <row r="77" spans="1:20" ht="21.75" customHeight="1">
      <c r="A77" s="18"/>
      <c r="B77" s="18"/>
      <c r="C77" s="18"/>
      <c r="D77" s="18"/>
      <c r="E77" s="18"/>
      <c r="F77" s="65"/>
      <c r="G77" s="6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7" ht="45.75" customHeight="1">
      <c r="A78" s="42" t="s">
        <v>2</v>
      </c>
      <c r="B78" s="42" t="s">
        <v>69</v>
      </c>
      <c r="C78" s="42" t="s">
        <v>70</v>
      </c>
      <c r="D78" s="42" t="s">
        <v>101</v>
      </c>
      <c r="E78" s="83" t="s">
        <v>71</v>
      </c>
      <c r="F78" s="84" t="s">
        <v>72</v>
      </c>
      <c r="G78" s="80"/>
      <c r="H78" s="95"/>
      <c r="I78" s="95"/>
      <c r="J78" s="95"/>
      <c r="K78" s="95"/>
      <c r="L78" s="95"/>
      <c r="M78" s="95"/>
      <c r="N78" s="95"/>
      <c r="O78" s="96"/>
      <c r="P78" s="96"/>
      <c r="Q78" s="97"/>
      <c r="R78" s="97"/>
      <c r="S78" s="97"/>
      <c r="T78" s="97"/>
      <c r="U78" s="74"/>
      <c r="V78" s="74"/>
      <c r="W78" s="74"/>
      <c r="X78" s="98"/>
      <c r="Y78" s="74"/>
      <c r="Z78" s="74"/>
      <c r="AA78" s="74"/>
    </row>
    <row r="79" spans="1:27" ht="18" customHeight="1">
      <c r="A79" s="85">
        <v>1</v>
      </c>
      <c r="B79" s="38" t="s">
        <v>155</v>
      </c>
      <c r="C79" s="38">
        <v>318</v>
      </c>
      <c r="D79" s="38">
        <v>318</v>
      </c>
      <c r="E79" s="38">
        <f>C79-D79</f>
        <v>0</v>
      </c>
      <c r="F79" s="86">
        <f>E79/C79</f>
        <v>0</v>
      </c>
      <c r="G79" s="99"/>
      <c r="H79" s="100"/>
      <c r="I79" s="100"/>
      <c r="J79" s="100"/>
      <c r="K79" s="100"/>
      <c r="L79" s="100"/>
      <c r="M79" s="100"/>
      <c r="N79" s="100"/>
      <c r="O79" s="101"/>
      <c r="P79" s="102"/>
      <c r="Q79" s="50"/>
      <c r="R79" s="50"/>
      <c r="S79" s="103"/>
      <c r="T79" s="50"/>
      <c r="U79" s="104"/>
      <c r="V79" s="104"/>
      <c r="W79" s="104"/>
      <c r="X79" s="74"/>
      <c r="Y79" s="105"/>
      <c r="Z79" s="74"/>
      <c r="AA79" s="74"/>
    </row>
    <row r="80" spans="1:27" ht="18" customHeight="1">
      <c r="A80" s="85">
        <v>2</v>
      </c>
      <c r="B80" s="38" t="s">
        <v>156</v>
      </c>
      <c r="C80" s="38">
        <v>288</v>
      </c>
      <c r="D80" s="38">
        <v>288</v>
      </c>
      <c r="E80" s="38">
        <f aca="true" t="shared" si="2" ref="E80:E87">C80-D80</f>
        <v>0</v>
      </c>
      <c r="F80" s="86">
        <f aca="true" t="shared" si="3" ref="F80:F87">E80/C80</f>
        <v>0</v>
      </c>
      <c r="G80" s="99"/>
      <c r="H80" s="100"/>
      <c r="I80" s="100"/>
      <c r="J80" s="100"/>
      <c r="K80" s="100"/>
      <c r="L80" s="100"/>
      <c r="M80" s="100"/>
      <c r="N80" s="100"/>
      <c r="O80" s="101"/>
      <c r="P80" s="102"/>
      <c r="Q80" s="50"/>
      <c r="R80" s="50"/>
      <c r="S80" s="103"/>
      <c r="T80" s="50"/>
      <c r="U80" s="104"/>
      <c r="V80" s="104"/>
      <c r="W80" s="104"/>
      <c r="X80" s="74"/>
      <c r="Y80" s="105"/>
      <c r="Z80" s="74"/>
      <c r="AA80" s="74"/>
    </row>
    <row r="81" spans="1:27" ht="18" customHeight="1">
      <c r="A81" s="85">
        <v>3</v>
      </c>
      <c r="B81" s="38" t="s">
        <v>157</v>
      </c>
      <c r="C81" s="38">
        <v>212</v>
      </c>
      <c r="D81" s="38">
        <v>212</v>
      </c>
      <c r="E81" s="38">
        <f t="shared" si="2"/>
        <v>0</v>
      </c>
      <c r="F81" s="86">
        <f t="shared" si="3"/>
        <v>0</v>
      </c>
      <c r="G81" s="99"/>
      <c r="H81" s="100"/>
      <c r="I81" s="100"/>
      <c r="J81" s="100"/>
      <c r="K81" s="100"/>
      <c r="L81" s="100"/>
      <c r="M81" s="100"/>
      <c r="N81" s="100"/>
      <c r="O81" s="101"/>
      <c r="P81" s="102"/>
      <c r="Q81" s="50"/>
      <c r="R81" s="50"/>
      <c r="S81" s="103"/>
      <c r="T81" s="50"/>
      <c r="U81" s="104"/>
      <c r="V81" s="104"/>
      <c r="W81" s="104"/>
      <c r="X81" s="74"/>
      <c r="Y81" s="105"/>
      <c r="Z81" s="74"/>
      <c r="AA81" s="74"/>
    </row>
    <row r="82" spans="1:27" ht="17.25" customHeight="1">
      <c r="A82" s="85">
        <v>4</v>
      </c>
      <c r="B82" s="38" t="s">
        <v>158</v>
      </c>
      <c r="C82" s="38">
        <v>282</v>
      </c>
      <c r="D82" s="38">
        <v>282</v>
      </c>
      <c r="E82" s="38">
        <f t="shared" si="2"/>
        <v>0</v>
      </c>
      <c r="F82" s="86">
        <f t="shared" si="3"/>
        <v>0</v>
      </c>
      <c r="G82" s="99"/>
      <c r="H82" s="100"/>
      <c r="I82" s="100"/>
      <c r="J82" s="100"/>
      <c r="K82" s="100"/>
      <c r="L82" s="100"/>
      <c r="M82" s="100"/>
      <c r="N82" s="100"/>
      <c r="O82" s="101"/>
      <c r="P82" s="102"/>
      <c r="Q82" s="50"/>
      <c r="R82" s="50"/>
      <c r="S82" s="103"/>
      <c r="T82" s="50"/>
      <c r="U82" s="104"/>
      <c r="V82" s="104"/>
      <c r="W82" s="104"/>
      <c r="X82" s="74"/>
      <c r="Y82" s="105"/>
      <c r="Z82" s="74"/>
      <c r="AA82" s="74"/>
    </row>
    <row r="83" spans="1:27" ht="17.25" customHeight="1">
      <c r="A83" s="85">
        <v>5</v>
      </c>
      <c r="B83" s="38" t="s">
        <v>159</v>
      </c>
      <c r="C83" s="38">
        <v>308</v>
      </c>
      <c r="D83" s="38">
        <v>308</v>
      </c>
      <c r="E83" s="38">
        <f t="shared" si="2"/>
        <v>0</v>
      </c>
      <c r="F83" s="86">
        <f t="shared" si="3"/>
        <v>0</v>
      </c>
      <c r="G83" s="99"/>
      <c r="H83" s="100"/>
      <c r="I83" s="100"/>
      <c r="J83" s="100"/>
      <c r="K83" s="100"/>
      <c r="L83" s="100"/>
      <c r="M83" s="100"/>
      <c r="N83" s="100"/>
      <c r="O83" s="101"/>
      <c r="P83" s="102"/>
      <c r="Q83" s="50"/>
      <c r="R83" s="50"/>
      <c r="S83" s="103"/>
      <c r="T83" s="50"/>
      <c r="U83" s="104"/>
      <c r="V83" s="104"/>
      <c r="W83" s="104"/>
      <c r="X83" s="74"/>
      <c r="Y83" s="105"/>
      <c r="Z83" s="74"/>
      <c r="AA83" s="74"/>
    </row>
    <row r="84" spans="1:27" ht="17.25" customHeight="1">
      <c r="A84" s="85">
        <v>6</v>
      </c>
      <c r="B84" s="38" t="s">
        <v>160</v>
      </c>
      <c r="C84" s="38">
        <v>148</v>
      </c>
      <c r="D84" s="38">
        <v>148</v>
      </c>
      <c r="E84" s="38">
        <f t="shared" si="2"/>
        <v>0</v>
      </c>
      <c r="F84" s="86">
        <f t="shared" si="3"/>
        <v>0</v>
      </c>
      <c r="G84" s="99"/>
      <c r="H84" s="100"/>
      <c r="I84" s="100"/>
      <c r="J84" s="100"/>
      <c r="K84" s="100"/>
      <c r="L84" s="100"/>
      <c r="M84" s="100"/>
      <c r="N84" s="100"/>
      <c r="O84" s="101"/>
      <c r="P84" s="102"/>
      <c r="Q84" s="50"/>
      <c r="R84" s="50"/>
      <c r="S84" s="103"/>
      <c r="T84" s="50"/>
      <c r="U84" s="104"/>
      <c r="V84" s="104"/>
      <c r="W84" s="104"/>
      <c r="X84" s="74"/>
      <c r="Y84" s="105"/>
      <c r="Z84" s="74"/>
      <c r="AA84" s="74"/>
    </row>
    <row r="85" spans="1:27" ht="17.25" customHeight="1">
      <c r="A85" s="85">
        <v>7</v>
      </c>
      <c r="B85" s="38" t="s">
        <v>161</v>
      </c>
      <c r="C85" s="38">
        <v>243</v>
      </c>
      <c r="D85" s="38">
        <v>243</v>
      </c>
      <c r="E85" s="38">
        <f t="shared" si="2"/>
        <v>0</v>
      </c>
      <c r="F85" s="86">
        <f t="shared" si="3"/>
        <v>0</v>
      </c>
      <c r="G85" s="99"/>
      <c r="H85" s="100"/>
      <c r="I85" s="100"/>
      <c r="J85" s="100"/>
      <c r="K85" s="100"/>
      <c r="L85" s="100"/>
      <c r="M85" s="100"/>
      <c r="N85" s="100"/>
      <c r="O85" s="101"/>
      <c r="P85" s="102"/>
      <c r="Q85" s="50"/>
      <c r="R85" s="50"/>
      <c r="S85" s="103"/>
      <c r="T85" s="50"/>
      <c r="U85" s="104"/>
      <c r="V85" s="104"/>
      <c r="W85" s="104"/>
      <c r="X85" s="74"/>
      <c r="Y85" s="105"/>
      <c r="Z85" s="74"/>
      <c r="AA85" s="74"/>
    </row>
    <row r="86" spans="1:27" ht="17.25" customHeight="1">
      <c r="A86" s="85">
        <v>8</v>
      </c>
      <c r="B86" s="38" t="s">
        <v>162</v>
      </c>
      <c r="C86" s="38">
        <v>328</v>
      </c>
      <c r="D86" s="38">
        <v>328</v>
      </c>
      <c r="E86" s="38">
        <f t="shared" si="2"/>
        <v>0</v>
      </c>
      <c r="F86" s="86">
        <f t="shared" si="3"/>
        <v>0</v>
      </c>
      <c r="G86" s="99"/>
      <c r="H86" s="100"/>
      <c r="I86" s="100"/>
      <c r="J86" s="100"/>
      <c r="K86" s="100"/>
      <c r="L86" s="100"/>
      <c r="M86" s="100"/>
      <c r="N86" s="100"/>
      <c r="O86" s="101"/>
      <c r="P86" s="102"/>
      <c r="Q86" s="50"/>
      <c r="R86" s="50"/>
      <c r="S86" s="103"/>
      <c r="T86" s="50"/>
      <c r="U86" s="104"/>
      <c r="V86" s="104"/>
      <c r="W86" s="104"/>
      <c r="X86" s="74"/>
      <c r="Y86" s="105"/>
      <c r="Z86" s="74"/>
      <c r="AA86" s="74"/>
    </row>
    <row r="87" spans="1:27" ht="18" customHeight="1">
      <c r="A87" s="55"/>
      <c r="B87" s="38" t="s">
        <v>19</v>
      </c>
      <c r="C87" s="38">
        <f>SUM(C79:C86)</f>
        <v>2127</v>
      </c>
      <c r="D87" s="38">
        <f>SUM(D79:D86)</f>
        <v>2127</v>
      </c>
      <c r="E87" s="38">
        <f t="shared" si="2"/>
        <v>0</v>
      </c>
      <c r="F87" s="86">
        <f t="shared" si="3"/>
        <v>0</v>
      </c>
      <c r="G87" s="99"/>
      <c r="H87" s="100"/>
      <c r="I87" s="100"/>
      <c r="J87" s="100"/>
      <c r="K87" s="100"/>
      <c r="L87" s="100"/>
      <c r="M87" s="100"/>
      <c r="N87" s="100"/>
      <c r="O87" s="101"/>
      <c r="P87" s="101"/>
      <c r="Q87" s="106"/>
      <c r="R87" s="106"/>
      <c r="S87" s="106"/>
      <c r="T87" s="106"/>
      <c r="U87" s="74"/>
      <c r="V87" s="74"/>
      <c r="W87" s="74"/>
      <c r="X87" s="74"/>
      <c r="Y87" s="107"/>
      <c r="Z87" s="74"/>
      <c r="AA87" s="74"/>
    </row>
    <row r="88" spans="1:27" ht="18" customHeight="1">
      <c r="A88" s="108"/>
      <c r="B88" s="91"/>
      <c r="C88" s="109"/>
      <c r="D88" s="109"/>
      <c r="E88" s="110"/>
      <c r="F88" s="111"/>
      <c r="G88" s="99"/>
      <c r="H88" s="100"/>
      <c r="I88" s="100"/>
      <c r="J88" s="100"/>
      <c r="K88" s="100"/>
      <c r="L88" s="100"/>
      <c r="M88" s="100"/>
      <c r="N88" s="100"/>
      <c r="O88" s="101"/>
      <c r="P88" s="101"/>
      <c r="Q88" s="106"/>
      <c r="R88" s="106"/>
      <c r="S88" s="106"/>
      <c r="T88" s="106"/>
      <c r="U88" s="74"/>
      <c r="V88" s="74"/>
      <c r="W88" s="74"/>
      <c r="X88" s="74"/>
      <c r="Y88" s="107"/>
      <c r="Z88" s="74"/>
      <c r="AA88" s="74"/>
    </row>
    <row r="89" spans="1:27" ht="19.5" customHeight="1">
      <c r="A89" s="108"/>
      <c r="B89" s="112"/>
      <c r="C89" s="112"/>
      <c r="D89" s="112"/>
      <c r="E89" s="112"/>
      <c r="F89" s="113"/>
      <c r="G89" s="99"/>
      <c r="H89" s="100"/>
      <c r="I89" s="100"/>
      <c r="J89" s="100"/>
      <c r="K89" s="100"/>
      <c r="L89" s="100"/>
      <c r="M89" s="100"/>
      <c r="N89" s="100"/>
      <c r="O89" s="101"/>
      <c r="P89" s="101"/>
      <c r="Q89" s="106"/>
      <c r="R89" s="106"/>
      <c r="S89" s="106"/>
      <c r="T89" s="106"/>
      <c r="U89" s="74"/>
      <c r="V89" s="74"/>
      <c r="W89" s="74"/>
      <c r="X89" s="74"/>
      <c r="Y89" s="74"/>
      <c r="Z89" s="74"/>
      <c r="AA89" s="74"/>
    </row>
    <row r="90" spans="1:27" s="37" customFormat="1" ht="16.5">
      <c r="A90" s="540" t="s">
        <v>231</v>
      </c>
      <c r="B90" s="540"/>
      <c r="C90" s="540"/>
      <c r="D90" s="540"/>
      <c r="E90" s="540"/>
      <c r="F90" s="540"/>
      <c r="G90" s="540"/>
      <c r="H90" s="18"/>
      <c r="I90" s="18"/>
      <c r="J90" s="18"/>
      <c r="K90" s="18"/>
      <c r="L90" s="18"/>
      <c r="M90" s="18"/>
      <c r="N90" s="18"/>
      <c r="O90" s="18"/>
      <c r="P90" s="114"/>
      <c r="Q90" s="18"/>
      <c r="R90" s="18"/>
      <c r="S90" s="18"/>
      <c r="T90" s="18"/>
      <c r="U90" s="115"/>
      <c r="V90" s="115"/>
      <c r="W90" s="115"/>
      <c r="X90" s="115"/>
      <c r="Y90" s="115"/>
      <c r="Z90" s="115"/>
      <c r="AA90" s="115"/>
    </row>
    <row r="91" spans="1:27" s="37" customFormat="1" ht="64.5" customHeight="1">
      <c r="A91" s="42" t="s">
        <v>2</v>
      </c>
      <c r="B91" s="42" t="s">
        <v>69</v>
      </c>
      <c r="C91" s="42" t="s">
        <v>196</v>
      </c>
      <c r="D91" s="42" t="s">
        <v>100</v>
      </c>
      <c r="E91" s="83" t="s">
        <v>5</v>
      </c>
      <c r="F91" s="84" t="s">
        <v>6</v>
      </c>
      <c r="G91" s="80"/>
      <c r="H91" s="95"/>
      <c r="I91" s="95"/>
      <c r="J91" s="95"/>
      <c r="K91" s="95"/>
      <c r="L91" s="95"/>
      <c r="M91" s="95"/>
      <c r="N91" s="95"/>
      <c r="O91" s="96"/>
      <c r="P91" s="96"/>
      <c r="Q91" s="97"/>
      <c r="R91" s="97"/>
      <c r="S91" s="97"/>
      <c r="T91" s="97"/>
      <c r="U91" s="115"/>
      <c r="V91" s="115"/>
      <c r="W91" s="115"/>
      <c r="X91" s="115"/>
      <c r="Y91" s="115"/>
      <c r="Z91" s="115"/>
      <c r="AA91" s="115"/>
    </row>
    <row r="92" spans="1:20" ht="16.5">
      <c r="A92" s="116">
        <v>1</v>
      </c>
      <c r="B92" s="38" t="s">
        <v>155</v>
      </c>
      <c r="C92" s="38">
        <v>42772</v>
      </c>
      <c r="D92" s="117">
        <v>38399</v>
      </c>
      <c r="E92" s="117">
        <f>D92-C92</f>
        <v>-4373</v>
      </c>
      <c r="F92" s="118">
        <f>E92/C92</f>
        <v>-0.10223978303563079</v>
      </c>
      <c r="G92" s="99"/>
      <c r="H92" s="100"/>
      <c r="I92" s="100"/>
      <c r="J92" s="100"/>
      <c r="K92" s="100"/>
      <c r="L92" s="100"/>
      <c r="M92" s="100"/>
      <c r="N92" s="100"/>
      <c r="O92" s="100"/>
      <c r="P92" s="100"/>
      <c r="Q92" s="119"/>
      <c r="R92" s="119"/>
      <c r="S92" s="119"/>
      <c r="T92" s="119"/>
    </row>
    <row r="93" spans="1:20" ht="16.5">
      <c r="A93" s="116">
        <v>2</v>
      </c>
      <c r="B93" s="38" t="s">
        <v>156</v>
      </c>
      <c r="C93" s="38">
        <v>32202</v>
      </c>
      <c r="D93" s="117">
        <v>28262</v>
      </c>
      <c r="E93" s="117">
        <f aca="true" t="shared" si="4" ref="E93:E101">D93-C93</f>
        <v>-3940</v>
      </c>
      <c r="F93" s="118">
        <f aca="true" t="shared" si="5" ref="F93:F101">E93/C93</f>
        <v>-0.1223526489037948</v>
      </c>
      <c r="G93" s="99"/>
      <c r="H93" s="100"/>
      <c r="I93" s="100"/>
      <c r="J93" s="100"/>
      <c r="K93" s="100"/>
      <c r="L93" s="100"/>
      <c r="M93" s="100"/>
      <c r="N93" s="100"/>
      <c r="O93" s="100"/>
      <c r="P93" s="100"/>
      <c r="Q93" s="119"/>
      <c r="R93" s="119"/>
      <c r="S93" s="119"/>
      <c r="T93" s="119"/>
    </row>
    <row r="94" spans="1:20" ht="16.5">
      <c r="A94" s="116">
        <v>3</v>
      </c>
      <c r="B94" s="38" t="s">
        <v>157</v>
      </c>
      <c r="C94" s="38">
        <v>18668</v>
      </c>
      <c r="D94" s="117">
        <v>16548</v>
      </c>
      <c r="E94" s="117">
        <f t="shared" si="4"/>
        <v>-2120</v>
      </c>
      <c r="F94" s="118">
        <f t="shared" si="5"/>
        <v>-0.1135633169059353</v>
      </c>
      <c r="G94" s="99"/>
      <c r="H94" s="100"/>
      <c r="I94" s="100"/>
      <c r="J94" s="100"/>
      <c r="K94" s="100"/>
      <c r="L94" s="100"/>
      <c r="M94" s="100"/>
      <c r="N94" s="100"/>
      <c r="O94" s="100"/>
      <c r="P94" s="100"/>
      <c r="Q94" s="119"/>
      <c r="R94" s="119"/>
      <c r="S94" s="119"/>
      <c r="T94" s="119"/>
    </row>
    <row r="95" spans="1:20" ht="16.5">
      <c r="A95" s="116">
        <v>4</v>
      </c>
      <c r="B95" s="38" t="s">
        <v>158</v>
      </c>
      <c r="C95" s="38">
        <v>26427</v>
      </c>
      <c r="D95" s="117">
        <v>23809</v>
      </c>
      <c r="E95" s="117">
        <f t="shared" si="4"/>
        <v>-2618</v>
      </c>
      <c r="F95" s="118">
        <f t="shared" si="5"/>
        <v>-0.09906534983161161</v>
      </c>
      <c r="G95" s="99"/>
      <c r="H95" s="100"/>
      <c r="I95" s="100"/>
      <c r="J95" s="100"/>
      <c r="K95" s="100"/>
      <c r="L95" s="100"/>
      <c r="M95" s="100"/>
      <c r="N95" s="100"/>
      <c r="O95" s="100"/>
      <c r="P95" s="100"/>
      <c r="Q95" s="119"/>
      <c r="R95" s="119"/>
      <c r="S95" s="119"/>
      <c r="T95" s="119"/>
    </row>
    <row r="96" spans="1:20" ht="16.5">
      <c r="A96" s="116">
        <v>5</v>
      </c>
      <c r="B96" s="38" t="s">
        <v>159</v>
      </c>
      <c r="C96" s="38">
        <v>27429</v>
      </c>
      <c r="D96" s="117">
        <v>24335</v>
      </c>
      <c r="E96" s="117">
        <f t="shared" si="4"/>
        <v>-3094</v>
      </c>
      <c r="F96" s="118">
        <f t="shared" si="5"/>
        <v>-0.1128003208283204</v>
      </c>
      <c r="G96" s="99"/>
      <c r="H96" s="100"/>
      <c r="I96" s="100"/>
      <c r="J96" s="100"/>
      <c r="K96" s="100"/>
      <c r="L96" s="100"/>
      <c r="M96" s="100"/>
      <c r="N96" s="100"/>
      <c r="O96" s="100"/>
      <c r="P96" s="100"/>
      <c r="Q96" s="119"/>
      <c r="R96" s="119"/>
      <c r="S96" s="119"/>
      <c r="T96" s="119"/>
    </row>
    <row r="97" spans="1:20" ht="16.5">
      <c r="A97" s="116">
        <v>6</v>
      </c>
      <c r="B97" s="38" t="s">
        <v>160</v>
      </c>
      <c r="C97" s="38">
        <v>21462</v>
      </c>
      <c r="D97" s="117">
        <v>19137</v>
      </c>
      <c r="E97" s="117">
        <f t="shared" si="4"/>
        <v>-2325</v>
      </c>
      <c r="F97" s="118">
        <f t="shared" si="5"/>
        <v>-0.10833100363433044</v>
      </c>
      <c r="G97" s="99"/>
      <c r="H97" s="100"/>
      <c r="I97" s="100"/>
      <c r="J97" s="100"/>
      <c r="K97" s="100"/>
      <c r="L97" s="100"/>
      <c r="M97" s="100"/>
      <c r="N97" s="100"/>
      <c r="O97" s="100"/>
      <c r="P97" s="100"/>
      <c r="Q97" s="119"/>
      <c r="R97" s="119"/>
      <c r="S97" s="119"/>
      <c r="T97" s="119"/>
    </row>
    <row r="98" spans="1:20" ht="16.5">
      <c r="A98" s="116">
        <v>7</v>
      </c>
      <c r="B98" s="38" t="s">
        <v>161</v>
      </c>
      <c r="C98" s="38">
        <v>33433</v>
      </c>
      <c r="D98" s="117">
        <v>29892</v>
      </c>
      <c r="E98" s="117">
        <f t="shared" si="4"/>
        <v>-3541</v>
      </c>
      <c r="F98" s="118">
        <f t="shared" si="5"/>
        <v>-0.10591331917566477</v>
      </c>
      <c r="G98" s="99"/>
      <c r="H98" s="121"/>
      <c r="I98" s="100"/>
      <c r="J98" s="100"/>
      <c r="K98" s="100"/>
      <c r="L98" s="100"/>
      <c r="M98" s="100"/>
      <c r="N98" s="100"/>
      <c r="O98" s="100"/>
      <c r="P98" s="100"/>
      <c r="Q98" s="119"/>
      <c r="R98" s="119"/>
      <c r="S98" s="119"/>
      <c r="T98" s="119"/>
    </row>
    <row r="99" spans="1:20" ht="16.5">
      <c r="A99" s="116">
        <v>8</v>
      </c>
      <c r="B99" s="38" t="s">
        <v>162</v>
      </c>
      <c r="C99" s="38">
        <v>31332</v>
      </c>
      <c r="D99" s="117">
        <v>27775</v>
      </c>
      <c r="E99" s="117">
        <f t="shared" si="4"/>
        <v>-3557</v>
      </c>
      <c r="F99" s="118">
        <f t="shared" si="5"/>
        <v>-0.11352610749393591</v>
      </c>
      <c r="G99" s="99"/>
      <c r="H99" s="100"/>
      <c r="I99" s="119"/>
      <c r="J99" s="100"/>
      <c r="K99" s="100"/>
      <c r="L99" s="100"/>
      <c r="M99" s="100"/>
      <c r="N99" s="100"/>
      <c r="O99" s="100"/>
      <c r="P99" s="100"/>
      <c r="Q99" s="119"/>
      <c r="R99" s="119"/>
      <c r="S99" s="119"/>
      <c r="T99" s="119"/>
    </row>
    <row r="100" spans="1:20" ht="16.5">
      <c r="A100" s="55"/>
      <c r="B100" s="38" t="s">
        <v>19</v>
      </c>
      <c r="C100" s="117">
        <f>SUM(C92:C99)</f>
        <v>233725</v>
      </c>
      <c r="D100" s="117">
        <f>SUM(D92:D99)</f>
        <v>208157</v>
      </c>
      <c r="E100" s="117">
        <f t="shared" si="4"/>
        <v>-25568</v>
      </c>
      <c r="F100" s="118">
        <f t="shared" si="5"/>
        <v>-0.109393518023318</v>
      </c>
      <c r="G100" s="99"/>
      <c r="H100" s="122"/>
      <c r="I100" s="122">
        <f>D100/C100*100</f>
        <v>89.0606481976682</v>
      </c>
      <c r="J100" s="122"/>
      <c r="K100" s="122"/>
      <c r="L100" s="122"/>
      <c r="M100" s="122"/>
      <c r="N100" s="122"/>
      <c r="O100" s="122"/>
      <c r="P100" s="122"/>
      <c r="Q100" s="123"/>
      <c r="R100" s="123"/>
      <c r="S100" s="123"/>
      <c r="T100" s="123"/>
    </row>
    <row r="101" spans="1:20" ht="16.5">
      <c r="A101" s="49"/>
      <c r="B101" s="88"/>
      <c r="C101" s="124"/>
      <c r="D101" s="124"/>
      <c r="E101" s="125"/>
      <c r="F101" s="126"/>
      <c r="G101" s="127"/>
      <c r="H101" s="122"/>
      <c r="I101" s="122"/>
      <c r="J101" s="122"/>
      <c r="K101" s="122"/>
      <c r="L101" s="122"/>
      <c r="M101" s="122"/>
      <c r="N101" s="122"/>
      <c r="O101" s="122"/>
      <c r="P101" s="122"/>
      <c r="Q101" s="123"/>
      <c r="R101" s="123"/>
      <c r="S101" s="123"/>
      <c r="T101" s="123"/>
    </row>
    <row r="102" spans="1:20" ht="16.5">
      <c r="A102" s="49"/>
      <c r="B102" s="88"/>
      <c r="C102" s="124"/>
      <c r="D102" s="124"/>
      <c r="E102" s="125"/>
      <c r="F102" s="126"/>
      <c r="G102" s="127"/>
      <c r="H102" s="122"/>
      <c r="I102" s="122"/>
      <c r="J102" s="122"/>
      <c r="K102" s="122"/>
      <c r="L102" s="122"/>
      <c r="M102" s="122"/>
      <c r="N102" s="122"/>
      <c r="O102" s="122"/>
      <c r="P102" s="122"/>
      <c r="Q102" s="123"/>
      <c r="R102" s="123"/>
      <c r="S102" s="123"/>
      <c r="T102" s="123"/>
    </row>
    <row r="103" spans="1:20" ht="12.75" customHeight="1">
      <c r="A103" s="73"/>
      <c r="B103" s="128"/>
      <c r="C103" s="128"/>
      <c r="D103" s="109"/>
      <c r="E103" s="128"/>
      <c r="F103" s="94"/>
      <c r="G103" s="87"/>
      <c r="H103" s="81"/>
      <c r="I103" s="81"/>
      <c r="J103" s="81"/>
      <c r="K103" s="81"/>
      <c r="L103" s="81"/>
      <c r="M103" s="81"/>
      <c r="N103" s="81"/>
      <c r="O103" s="81"/>
      <c r="P103" s="81"/>
      <c r="Q103" s="71"/>
      <c r="R103" s="71"/>
      <c r="S103" s="71"/>
      <c r="T103" s="71"/>
    </row>
    <row r="104" spans="1:20" s="37" customFormat="1" ht="27" customHeight="1">
      <c r="A104" s="540" t="s">
        <v>232</v>
      </c>
      <c r="B104" s="540"/>
      <c r="C104" s="540"/>
      <c r="D104" s="540"/>
      <c r="E104" s="540"/>
      <c r="F104" s="540"/>
      <c r="G104" s="80"/>
      <c r="H104" s="95"/>
      <c r="I104" s="95"/>
      <c r="J104" s="95"/>
      <c r="K104" s="95"/>
      <c r="L104" s="95"/>
      <c r="M104" s="95"/>
      <c r="N104" s="95"/>
      <c r="O104" s="95"/>
      <c r="P104" s="95"/>
      <c r="Q104" s="129"/>
      <c r="R104" s="129"/>
      <c r="S104" s="129"/>
      <c r="T104" s="129"/>
    </row>
    <row r="105" spans="1:20" s="37" customFormat="1" ht="62.25" customHeight="1">
      <c r="A105" s="36" t="s">
        <v>2</v>
      </c>
      <c r="B105" s="36" t="s">
        <v>69</v>
      </c>
      <c r="C105" s="36" t="s">
        <v>197</v>
      </c>
      <c r="D105" s="36" t="s">
        <v>100</v>
      </c>
      <c r="E105" s="130" t="s">
        <v>5</v>
      </c>
      <c r="F105" s="131" t="s">
        <v>6</v>
      </c>
      <c r="G105" s="80"/>
      <c r="H105" s="95"/>
      <c r="I105" s="95"/>
      <c r="J105" s="95"/>
      <c r="K105" s="95"/>
      <c r="L105" s="95"/>
      <c r="M105" s="95"/>
      <c r="N105" s="95"/>
      <c r="O105" s="95"/>
      <c r="P105" s="95"/>
      <c r="Q105" s="129"/>
      <c r="R105" s="129"/>
      <c r="S105" s="129"/>
      <c r="T105" s="129"/>
    </row>
    <row r="106" spans="1:20" ht="16.5">
      <c r="A106" s="38">
        <v>1</v>
      </c>
      <c r="B106" s="38" t="s">
        <v>155</v>
      </c>
      <c r="C106" s="38">
        <v>25866</v>
      </c>
      <c r="D106" s="117">
        <v>24131</v>
      </c>
      <c r="E106" s="117">
        <f>D106-C106</f>
        <v>-1735</v>
      </c>
      <c r="F106" s="86">
        <f>E106/C106</f>
        <v>-0.06707647104306812</v>
      </c>
      <c r="G106" s="87"/>
      <c r="H106" s="81"/>
      <c r="I106" s="81"/>
      <c r="J106" s="81"/>
      <c r="K106" s="81"/>
      <c r="L106" s="81"/>
      <c r="M106" s="81"/>
      <c r="N106" s="81"/>
      <c r="O106" s="81"/>
      <c r="P106" s="81"/>
      <c r="Q106" s="71"/>
      <c r="R106" s="71"/>
      <c r="S106" s="71"/>
      <c r="T106" s="71"/>
    </row>
    <row r="107" spans="1:20" ht="16.5">
      <c r="A107" s="38">
        <v>2</v>
      </c>
      <c r="B107" s="38" t="s">
        <v>156</v>
      </c>
      <c r="C107" s="38">
        <v>18493</v>
      </c>
      <c r="D107" s="117">
        <v>17068</v>
      </c>
      <c r="E107" s="117">
        <f aca="true" t="shared" si="6" ref="E107:E114">D107-C107</f>
        <v>-1425</v>
      </c>
      <c r="F107" s="86">
        <f aca="true" t="shared" si="7" ref="F107:F114">E107/C107</f>
        <v>-0.0770561834207538</v>
      </c>
      <c r="G107" s="87"/>
      <c r="H107" s="81"/>
      <c r="I107" s="81"/>
      <c r="J107" s="81"/>
      <c r="K107" s="81"/>
      <c r="L107" s="81"/>
      <c r="M107" s="81"/>
      <c r="N107" s="81"/>
      <c r="O107" s="81"/>
      <c r="P107" s="81"/>
      <c r="Q107" s="71"/>
      <c r="R107" s="71"/>
      <c r="S107" s="71"/>
      <c r="T107" s="71"/>
    </row>
    <row r="108" spans="1:20" ht="16.5">
      <c r="A108" s="38">
        <v>3</v>
      </c>
      <c r="B108" s="38" t="s">
        <v>157</v>
      </c>
      <c r="C108" s="38">
        <v>11215</v>
      </c>
      <c r="D108" s="117">
        <v>10554</v>
      </c>
      <c r="E108" s="117">
        <f t="shared" si="6"/>
        <v>-661</v>
      </c>
      <c r="F108" s="86">
        <f t="shared" si="7"/>
        <v>-0.0589389210878288</v>
      </c>
      <c r="G108" s="87"/>
      <c r="H108" s="81"/>
      <c r="I108" s="81"/>
      <c r="J108" s="81"/>
      <c r="K108" s="81"/>
      <c r="L108" s="81"/>
      <c r="M108" s="81"/>
      <c r="N108" s="81"/>
      <c r="O108" s="81"/>
      <c r="P108" s="81"/>
      <c r="Q108" s="71"/>
      <c r="R108" s="71"/>
      <c r="S108" s="71"/>
      <c r="T108" s="71"/>
    </row>
    <row r="109" spans="1:20" ht="16.5">
      <c r="A109" s="38">
        <v>4</v>
      </c>
      <c r="B109" s="38" t="s">
        <v>158</v>
      </c>
      <c r="C109" s="38">
        <v>16290</v>
      </c>
      <c r="D109" s="117">
        <v>14799</v>
      </c>
      <c r="E109" s="117">
        <f t="shared" si="6"/>
        <v>-1491</v>
      </c>
      <c r="F109" s="86">
        <f t="shared" si="7"/>
        <v>-0.09152854511970535</v>
      </c>
      <c r="G109" s="87"/>
      <c r="H109" s="81"/>
      <c r="I109" s="81"/>
      <c r="J109" s="81"/>
      <c r="K109" s="81"/>
      <c r="L109" s="81"/>
      <c r="M109" s="81"/>
      <c r="N109" s="81"/>
      <c r="O109" s="81"/>
      <c r="P109" s="81"/>
      <c r="Q109" s="71"/>
      <c r="R109" s="71"/>
      <c r="S109" s="71"/>
      <c r="T109" s="71"/>
    </row>
    <row r="110" spans="1:20" ht="16.5">
      <c r="A110" s="38">
        <v>5</v>
      </c>
      <c r="B110" s="38" t="s">
        <v>159</v>
      </c>
      <c r="C110" s="38">
        <v>17789</v>
      </c>
      <c r="D110" s="117">
        <v>16209</v>
      </c>
      <c r="E110" s="117">
        <f t="shared" si="6"/>
        <v>-1580</v>
      </c>
      <c r="F110" s="86">
        <f t="shared" si="7"/>
        <v>-0.08881893304851313</v>
      </c>
      <c r="G110" s="87"/>
      <c r="H110" s="81"/>
      <c r="I110" s="81"/>
      <c r="J110" s="81"/>
      <c r="K110" s="81"/>
      <c r="L110" s="81"/>
      <c r="M110" s="81"/>
      <c r="N110" s="81"/>
      <c r="O110" s="81"/>
      <c r="P110" s="81"/>
      <c r="Q110" s="71"/>
      <c r="R110" s="71"/>
      <c r="S110" s="71"/>
      <c r="T110" s="71"/>
    </row>
    <row r="111" spans="1:20" ht="16.5">
      <c r="A111" s="38">
        <v>6</v>
      </c>
      <c r="B111" s="38" t="s">
        <v>160</v>
      </c>
      <c r="C111" s="38">
        <v>11643</v>
      </c>
      <c r="D111" s="117">
        <v>10984</v>
      </c>
      <c r="E111" s="117">
        <f t="shared" si="6"/>
        <v>-659</v>
      </c>
      <c r="F111" s="86">
        <f t="shared" si="7"/>
        <v>-0.05660053250880357</v>
      </c>
      <c r="G111" s="87"/>
      <c r="H111" s="81"/>
      <c r="I111" s="81"/>
      <c r="J111" s="81"/>
      <c r="K111" s="81"/>
      <c r="L111" s="81"/>
      <c r="M111" s="81"/>
      <c r="N111" s="81"/>
      <c r="O111" s="81"/>
      <c r="P111" s="81"/>
      <c r="Q111" s="71"/>
      <c r="R111" s="71"/>
      <c r="S111" s="71"/>
      <c r="T111" s="71"/>
    </row>
    <row r="112" spans="1:20" ht="16.5">
      <c r="A112" s="38">
        <v>7</v>
      </c>
      <c r="B112" s="38" t="s">
        <v>161</v>
      </c>
      <c r="C112" s="38">
        <v>16210</v>
      </c>
      <c r="D112" s="117">
        <v>14978</v>
      </c>
      <c r="E112" s="117">
        <f t="shared" si="6"/>
        <v>-1232</v>
      </c>
      <c r="F112" s="86">
        <f t="shared" si="7"/>
        <v>-0.07600246761258482</v>
      </c>
      <c r="G112" s="87"/>
      <c r="H112" s="81"/>
      <c r="I112" s="81"/>
      <c r="J112" s="81"/>
      <c r="K112" s="81"/>
      <c r="L112" s="81"/>
      <c r="M112" s="81"/>
      <c r="N112" s="81"/>
      <c r="O112" s="81"/>
      <c r="P112" s="81"/>
      <c r="Q112" s="71"/>
      <c r="R112" s="71"/>
      <c r="S112" s="71"/>
      <c r="T112" s="71"/>
    </row>
    <row r="113" spans="1:20" ht="16.5">
      <c r="A113" s="38">
        <v>8</v>
      </c>
      <c r="B113" s="38" t="s">
        <v>162</v>
      </c>
      <c r="C113" s="38">
        <v>16722</v>
      </c>
      <c r="D113" s="117">
        <v>14798</v>
      </c>
      <c r="E113" s="117">
        <f t="shared" si="6"/>
        <v>-1924</v>
      </c>
      <c r="F113" s="86">
        <f t="shared" si="7"/>
        <v>-0.11505800741538094</v>
      </c>
      <c r="G113" s="87"/>
      <c r="H113" s="81"/>
      <c r="I113" s="81"/>
      <c r="J113" s="81"/>
      <c r="K113" s="81"/>
      <c r="L113" s="81"/>
      <c r="M113" s="81"/>
      <c r="N113" s="81"/>
      <c r="O113" s="81"/>
      <c r="P113" s="81"/>
      <c r="Q113" s="71"/>
      <c r="R113" s="71"/>
      <c r="S113" s="71"/>
      <c r="T113" s="71"/>
    </row>
    <row r="114" spans="1:20" ht="17.25" customHeight="1">
      <c r="A114" s="30"/>
      <c r="B114" s="38" t="s">
        <v>19</v>
      </c>
      <c r="C114" s="117">
        <f>SUM(C106:C113)</f>
        <v>134228</v>
      </c>
      <c r="D114" s="117">
        <f>SUM(D106:D113)</f>
        <v>123521</v>
      </c>
      <c r="E114" s="117">
        <f t="shared" si="6"/>
        <v>-10707</v>
      </c>
      <c r="F114" s="86">
        <f t="shared" si="7"/>
        <v>-0.07976726167416634</v>
      </c>
      <c r="G114" s="87"/>
      <c r="H114" s="81"/>
      <c r="I114" s="81"/>
      <c r="J114" s="81"/>
      <c r="K114" s="81"/>
      <c r="L114" s="81"/>
      <c r="M114" s="81"/>
      <c r="N114" s="81"/>
      <c r="O114" s="81"/>
      <c r="P114" s="81"/>
      <c r="Q114" s="71"/>
      <c r="R114" s="71"/>
      <c r="S114" s="71"/>
      <c r="T114" s="71"/>
    </row>
    <row r="115" spans="1:20" ht="17.25" customHeight="1">
      <c r="A115" s="133"/>
      <c r="B115" s="88"/>
      <c r="C115" s="124"/>
      <c r="D115" s="124"/>
      <c r="E115" s="124"/>
      <c r="F115" s="90"/>
      <c r="G115" s="87"/>
      <c r="H115" s="81"/>
      <c r="I115" s="81"/>
      <c r="J115" s="81"/>
      <c r="K115" s="81"/>
      <c r="L115" s="81"/>
      <c r="M115" s="81"/>
      <c r="N115" s="81"/>
      <c r="O115" s="81"/>
      <c r="P115" s="81"/>
      <c r="Q115" s="71"/>
      <c r="R115" s="71"/>
      <c r="S115" s="71"/>
      <c r="T115" s="71"/>
    </row>
    <row r="116" spans="1:20" ht="17.25" customHeight="1">
      <c r="A116" s="49"/>
      <c r="B116" s="88"/>
      <c r="C116" s="124"/>
      <c r="D116" s="124"/>
      <c r="E116" s="124"/>
      <c r="F116" s="90"/>
      <c r="G116" s="87"/>
      <c r="H116" s="81"/>
      <c r="I116" s="81"/>
      <c r="J116" s="81"/>
      <c r="K116" s="81"/>
      <c r="L116" s="81"/>
      <c r="M116" s="81"/>
      <c r="N116" s="81"/>
      <c r="O116" s="81"/>
      <c r="P116" s="81"/>
      <c r="Q116" s="71"/>
      <c r="R116" s="71"/>
      <c r="S116" s="71"/>
      <c r="T116" s="71"/>
    </row>
    <row r="117" spans="1:20" ht="17.25" customHeight="1">
      <c r="A117" s="49"/>
      <c r="B117" s="88"/>
      <c r="C117" s="124"/>
      <c r="D117" s="124"/>
      <c r="E117" s="124"/>
      <c r="F117" s="90"/>
      <c r="G117" s="87"/>
      <c r="H117" s="81"/>
      <c r="I117" s="81"/>
      <c r="J117" s="81"/>
      <c r="K117" s="81"/>
      <c r="L117" s="81"/>
      <c r="M117" s="81"/>
      <c r="N117" s="81"/>
      <c r="O117" s="81"/>
      <c r="P117" s="81"/>
      <c r="Q117" s="71"/>
      <c r="R117" s="71"/>
      <c r="S117" s="71"/>
      <c r="T117" s="71"/>
    </row>
    <row r="118" spans="1:20" ht="12.75" customHeight="1">
      <c r="A118" s="73"/>
      <c r="B118" s="128"/>
      <c r="C118" s="128"/>
      <c r="D118" s="109"/>
      <c r="E118" s="109"/>
      <c r="F118" s="94"/>
      <c r="G118" s="87"/>
      <c r="H118" s="81"/>
      <c r="I118" s="81"/>
      <c r="J118" s="81"/>
      <c r="K118" s="81"/>
      <c r="L118" s="81"/>
      <c r="M118" s="81"/>
      <c r="N118" s="81"/>
      <c r="O118" s="81"/>
      <c r="P118" s="81"/>
      <c r="Q118" s="71"/>
      <c r="R118" s="71"/>
      <c r="S118" s="71"/>
      <c r="T118" s="71"/>
    </row>
    <row r="119" spans="1:20" ht="12.75" customHeight="1">
      <c r="A119" s="73"/>
      <c r="B119" s="128"/>
      <c r="C119" s="128"/>
      <c r="D119" s="109"/>
      <c r="E119" s="109"/>
      <c r="F119" s="94"/>
      <c r="G119" s="87"/>
      <c r="H119" s="81"/>
      <c r="I119" s="81"/>
      <c r="J119" s="81"/>
      <c r="K119" s="81"/>
      <c r="L119" s="81"/>
      <c r="M119" s="81"/>
      <c r="N119" s="81"/>
      <c r="O119" s="81"/>
      <c r="P119" s="81"/>
      <c r="Q119" s="71"/>
      <c r="R119" s="71"/>
      <c r="S119" s="71"/>
      <c r="T119" s="71"/>
    </row>
    <row r="120" spans="1:20" ht="12.75" customHeight="1">
      <c r="A120" s="73"/>
      <c r="B120" s="128"/>
      <c r="C120" s="128"/>
      <c r="D120" s="109"/>
      <c r="E120" s="109"/>
      <c r="F120" s="94"/>
      <c r="G120" s="87"/>
      <c r="H120" s="81"/>
      <c r="I120" s="81"/>
      <c r="J120" s="81"/>
      <c r="K120" s="81"/>
      <c r="L120" s="81"/>
      <c r="M120" s="81"/>
      <c r="N120" s="81"/>
      <c r="O120" s="81"/>
      <c r="P120" s="81"/>
      <c r="Q120" s="71"/>
      <c r="R120" s="71"/>
      <c r="S120" s="71"/>
      <c r="T120" s="71"/>
    </row>
    <row r="121" spans="1:20" ht="17.25">
      <c r="A121" s="540" t="s">
        <v>233</v>
      </c>
      <c r="B121" s="540"/>
      <c r="C121" s="540"/>
      <c r="D121" s="540"/>
      <c r="E121" s="540"/>
      <c r="F121" s="540"/>
      <c r="G121" s="540"/>
      <c r="H121" s="134"/>
      <c r="I121" s="134"/>
      <c r="J121" s="134"/>
      <c r="K121" s="134"/>
      <c r="L121" s="134"/>
      <c r="M121" s="134"/>
      <c r="N121" s="134"/>
      <c r="O121" s="134"/>
      <c r="P121" s="135"/>
      <c r="Q121" s="134"/>
      <c r="R121" s="134"/>
      <c r="S121" s="134"/>
      <c r="T121" s="134"/>
    </row>
    <row r="122" spans="1:20" ht="64.5" customHeight="1">
      <c r="A122" s="36" t="s">
        <v>2</v>
      </c>
      <c r="B122" s="36" t="s">
        <v>69</v>
      </c>
      <c r="C122" s="36" t="s">
        <v>198</v>
      </c>
      <c r="D122" s="36" t="s">
        <v>100</v>
      </c>
      <c r="E122" s="130" t="s">
        <v>5</v>
      </c>
      <c r="F122" s="131" t="s">
        <v>6</v>
      </c>
      <c r="G122" s="80"/>
      <c r="H122" s="100"/>
      <c r="I122" s="100"/>
      <c r="J122" s="100"/>
      <c r="K122" s="100"/>
      <c r="L122" s="100"/>
      <c r="M122" s="100"/>
      <c r="N122" s="100"/>
      <c r="O122" s="100"/>
      <c r="P122" s="100"/>
      <c r="Q122" s="119"/>
      <c r="R122" s="119"/>
      <c r="S122" s="119"/>
      <c r="T122" s="119"/>
    </row>
    <row r="123" spans="1:20" ht="16.5">
      <c r="A123" s="116">
        <v>1</v>
      </c>
      <c r="B123" s="38" t="s">
        <v>155</v>
      </c>
      <c r="C123" s="38">
        <v>50253</v>
      </c>
      <c r="D123" s="117">
        <v>38399</v>
      </c>
      <c r="E123" s="117">
        <f>D123-C123</f>
        <v>-11854</v>
      </c>
      <c r="F123" s="118">
        <f>E123/C123</f>
        <v>-0.23588641474140848</v>
      </c>
      <c r="G123" s="99"/>
      <c r="H123" s="100"/>
      <c r="I123" s="100"/>
      <c r="J123" s="100"/>
      <c r="K123" s="100"/>
      <c r="L123" s="100"/>
      <c r="M123" s="100"/>
      <c r="N123" s="100"/>
      <c r="O123" s="100"/>
      <c r="P123" s="100"/>
      <c r="Q123" s="119"/>
      <c r="R123" s="119"/>
      <c r="S123" s="119"/>
      <c r="T123" s="119"/>
    </row>
    <row r="124" spans="1:20" ht="16.5">
      <c r="A124" s="116">
        <v>2</v>
      </c>
      <c r="B124" s="38" t="s">
        <v>156</v>
      </c>
      <c r="C124" s="38">
        <v>36987</v>
      </c>
      <c r="D124" s="117">
        <v>28262</v>
      </c>
      <c r="E124" s="117">
        <f aca="true" t="shared" si="8" ref="E124:E131">D124-C124</f>
        <v>-8725</v>
      </c>
      <c r="F124" s="118">
        <f aca="true" t="shared" si="9" ref="F124:F131">E124/C124</f>
        <v>-0.2358936923784032</v>
      </c>
      <c r="G124" s="99"/>
      <c r="H124" s="100"/>
      <c r="I124" s="100"/>
      <c r="J124" s="100"/>
      <c r="K124" s="100"/>
      <c r="L124" s="100"/>
      <c r="M124" s="100"/>
      <c r="N124" s="100"/>
      <c r="O124" s="100"/>
      <c r="P124" s="100"/>
      <c r="Q124" s="119"/>
      <c r="R124" s="119"/>
      <c r="S124" s="119"/>
      <c r="T124" s="119"/>
    </row>
    <row r="125" spans="1:20" ht="16.5">
      <c r="A125" s="116">
        <v>3</v>
      </c>
      <c r="B125" s="38" t="s">
        <v>157</v>
      </c>
      <c r="C125" s="38">
        <v>21656</v>
      </c>
      <c r="D125" s="117">
        <v>16548</v>
      </c>
      <c r="E125" s="117">
        <f t="shared" si="8"/>
        <v>-5108</v>
      </c>
      <c r="F125" s="118">
        <f t="shared" si="9"/>
        <v>-0.23586996675286295</v>
      </c>
      <c r="G125" s="99"/>
      <c r="H125" s="100"/>
      <c r="I125" s="100"/>
      <c r="J125" s="100"/>
      <c r="K125" s="100"/>
      <c r="L125" s="100"/>
      <c r="M125" s="100"/>
      <c r="N125" s="100"/>
      <c r="O125" s="100"/>
      <c r="P125" s="100"/>
      <c r="Q125" s="119"/>
      <c r="R125" s="119"/>
      <c r="S125" s="119"/>
      <c r="T125" s="119"/>
    </row>
    <row r="126" spans="1:20" ht="16.5">
      <c r="A126" s="116">
        <v>4</v>
      </c>
      <c r="B126" s="38" t="s">
        <v>158</v>
      </c>
      <c r="C126" s="38">
        <v>31154</v>
      </c>
      <c r="D126" s="117">
        <v>23809</v>
      </c>
      <c r="E126" s="117">
        <f t="shared" si="8"/>
        <v>-7345</v>
      </c>
      <c r="F126" s="118">
        <f t="shared" si="9"/>
        <v>-0.23576426783077614</v>
      </c>
      <c r="G126" s="99"/>
      <c r="H126" s="100"/>
      <c r="I126" s="100"/>
      <c r="J126" s="100"/>
      <c r="K126" s="100"/>
      <c r="L126" s="100"/>
      <c r="M126" s="100"/>
      <c r="N126" s="100"/>
      <c r="O126" s="100"/>
      <c r="P126" s="100"/>
      <c r="Q126" s="119"/>
      <c r="R126" s="119"/>
      <c r="S126" s="119"/>
      <c r="T126" s="119"/>
    </row>
    <row r="127" spans="1:20" ht="16.5">
      <c r="A127" s="116">
        <v>5</v>
      </c>
      <c r="B127" s="38" t="s">
        <v>159</v>
      </c>
      <c r="C127" s="38">
        <v>31847</v>
      </c>
      <c r="D127" s="117">
        <v>24335</v>
      </c>
      <c r="E127" s="117">
        <f t="shared" si="8"/>
        <v>-7512</v>
      </c>
      <c r="F127" s="118">
        <f t="shared" si="9"/>
        <v>-0.23587779068672088</v>
      </c>
      <c r="G127" s="99"/>
      <c r="H127" s="100"/>
      <c r="I127" s="100"/>
      <c r="J127" s="100"/>
      <c r="K127" s="100"/>
      <c r="L127" s="100"/>
      <c r="M127" s="100"/>
      <c r="N127" s="100"/>
      <c r="O127" s="100"/>
      <c r="P127" s="100"/>
      <c r="Q127" s="119"/>
      <c r="R127" s="119"/>
      <c r="S127" s="119"/>
      <c r="T127" s="119"/>
    </row>
    <row r="128" spans="1:20" ht="16.5">
      <c r="A128" s="116">
        <v>6</v>
      </c>
      <c r="B128" s="38" t="s">
        <v>160</v>
      </c>
      <c r="C128" s="38">
        <v>25046</v>
      </c>
      <c r="D128" s="117">
        <v>19137</v>
      </c>
      <c r="E128" s="117">
        <f t="shared" si="8"/>
        <v>-5909</v>
      </c>
      <c r="F128" s="118">
        <f t="shared" si="9"/>
        <v>-0.23592589635071468</v>
      </c>
      <c r="G128" s="99"/>
      <c r="H128" s="100"/>
      <c r="I128" s="100"/>
      <c r="J128" s="100"/>
      <c r="K128" s="100"/>
      <c r="L128" s="100"/>
      <c r="M128" s="100"/>
      <c r="N128" s="100"/>
      <c r="O128" s="100"/>
      <c r="P128" s="100"/>
      <c r="Q128" s="119"/>
      <c r="R128" s="119"/>
      <c r="S128" s="119"/>
      <c r="T128" s="119"/>
    </row>
    <row r="129" spans="1:20" ht="16.5">
      <c r="A129" s="116">
        <v>7</v>
      </c>
      <c r="B129" s="38" t="s">
        <v>161</v>
      </c>
      <c r="C129" s="38">
        <v>39120</v>
      </c>
      <c r="D129" s="117">
        <v>29892</v>
      </c>
      <c r="E129" s="117">
        <f t="shared" si="8"/>
        <v>-9228</v>
      </c>
      <c r="F129" s="118">
        <f t="shared" si="9"/>
        <v>-0.23588957055214724</v>
      </c>
      <c r="G129" s="99"/>
      <c r="H129" s="100"/>
      <c r="I129" s="100"/>
      <c r="J129" s="100"/>
      <c r="K129" s="100"/>
      <c r="L129" s="100"/>
      <c r="M129" s="100"/>
      <c r="N129" s="100"/>
      <c r="O129" s="100"/>
      <c r="P129" s="100"/>
      <c r="Q129" s="119"/>
      <c r="R129" s="119"/>
      <c r="S129" s="119"/>
      <c r="T129" s="119"/>
    </row>
    <row r="130" spans="1:20" ht="16.5">
      <c r="A130" s="116">
        <v>8</v>
      </c>
      <c r="B130" s="38" t="s">
        <v>162</v>
      </c>
      <c r="C130" s="38">
        <v>36349</v>
      </c>
      <c r="D130" s="117">
        <v>27775</v>
      </c>
      <c r="E130" s="117">
        <f t="shared" si="8"/>
        <v>-8574</v>
      </c>
      <c r="F130" s="118">
        <f t="shared" si="9"/>
        <v>-0.2358799416765248</v>
      </c>
      <c r="G130" s="99"/>
      <c r="H130" s="100"/>
      <c r="I130" s="100">
        <f>100-23</f>
        <v>77</v>
      </c>
      <c r="J130" s="100"/>
      <c r="K130" s="100"/>
      <c r="L130" s="100"/>
      <c r="M130" s="100"/>
      <c r="N130" s="100"/>
      <c r="O130" s="100"/>
      <c r="P130" s="100"/>
      <c r="Q130" s="119"/>
      <c r="R130" s="119"/>
      <c r="S130" s="119"/>
      <c r="T130" s="119"/>
    </row>
    <row r="131" spans="1:20" ht="16.5">
      <c r="A131" s="55"/>
      <c r="B131" s="38" t="s">
        <v>19</v>
      </c>
      <c r="C131" s="117">
        <f>SUM(C123:C130)</f>
        <v>272412</v>
      </c>
      <c r="D131" s="117">
        <f>SUM(D123:D130)</f>
        <v>208157</v>
      </c>
      <c r="E131" s="117">
        <f t="shared" si="8"/>
        <v>-64255</v>
      </c>
      <c r="F131" s="118">
        <f t="shared" si="9"/>
        <v>-0.23587433740070188</v>
      </c>
      <c r="G131" s="99"/>
      <c r="H131" s="123"/>
      <c r="I131" s="122"/>
      <c r="J131" s="122"/>
      <c r="K131" s="122"/>
      <c r="L131" s="122"/>
      <c r="M131" s="122"/>
      <c r="N131" s="122"/>
      <c r="O131" s="122"/>
      <c r="P131" s="122"/>
      <c r="Q131" s="123"/>
      <c r="R131" s="123"/>
      <c r="S131" s="123"/>
      <c r="T131" s="123"/>
    </row>
    <row r="132" spans="1:20" ht="12.75" customHeight="1">
      <c r="A132" s="73"/>
      <c r="B132" s="128"/>
      <c r="C132" s="128"/>
      <c r="D132" s="109"/>
      <c r="E132" s="128"/>
      <c r="F132" s="94"/>
      <c r="G132" s="87"/>
      <c r="H132" s="81"/>
      <c r="I132" s="81"/>
      <c r="J132" s="81"/>
      <c r="K132" s="81"/>
      <c r="L132" s="81"/>
      <c r="M132" s="81"/>
      <c r="N132" s="81"/>
      <c r="O132" s="81"/>
      <c r="P132" s="81"/>
      <c r="Q132" s="71"/>
      <c r="R132" s="71"/>
      <c r="S132" s="71"/>
      <c r="T132" s="71"/>
    </row>
    <row r="133" spans="1:20" ht="27" customHeight="1">
      <c r="A133" s="540" t="s">
        <v>234</v>
      </c>
      <c r="B133" s="540"/>
      <c r="C133" s="540"/>
      <c r="D133" s="540"/>
      <c r="E133" s="540"/>
      <c r="F133" s="540"/>
      <c r="G133" s="87"/>
      <c r="H133" s="81"/>
      <c r="I133" s="81"/>
      <c r="J133" s="81"/>
      <c r="K133" s="81"/>
      <c r="L133" s="81"/>
      <c r="M133" s="81"/>
      <c r="N133" s="81"/>
      <c r="O133" s="81"/>
      <c r="P133" s="81"/>
      <c r="Q133" s="71"/>
      <c r="R133" s="71"/>
      <c r="S133" s="71"/>
      <c r="T133" s="71"/>
    </row>
    <row r="134" spans="1:20" ht="62.25" customHeight="1">
      <c r="A134" s="36" t="s">
        <v>2</v>
      </c>
      <c r="B134" s="36" t="s">
        <v>69</v>
      </c>
      <c r="C134" s="36" t="s">
        <v>198</v>
      </c>
      <c r="D134" s="36" t="s">
        <v>100</v>
      </c>
      <c r="E134" s="130" t="s">
        <v>5</v>
      </c>
      <c r="F134" s="131" t="s">
        <v>6</v>
      </c>
      <c r="G134" s="87"/>
      <c r="H134" s="81"/>
      <c r="I134" s="81"/>
      <c r="J134" s="81"/>
      <c r="K134" s="81"/>
      <c r="L134" s="81"/>
      <c r="M134" s="81"/>
      <c r="N134" s="81"/>
      <c r="O134" s="81"/>
      <c r="P134" s="81"/>
      <c r="Q134" s="71"/>
      <c r="R134" s="71"/>
      <c r="S134" s="71"/>
      <c r="T134" s="71"/>
    </row>
    <row r="135" spans="1:20" ht="16.5">
      <c r="A135" s="116">
        <v>1</v>
      </c>
      <c r="B135" s="38" t="s">
        <v>155</v>
      </c>
      <c r="C135" s="38">
        <v>33955</v>
      </c>
      <c r="D135" s="117">
        <v>24131</v>
      </c>
      <c r="E135" s="117">
        <f>D135-C135</f>
        <v>-9824</v>
      </c>
      <c r="F135" s="86">
        <f>E135/C135</f>
        <v>-0.2893241054336622</v>
      </c>
      <c r="G135" s="87"/>
      <c r="H135" s="81"/>
      <c r="I135" s="81"/>
      <c r="J135" s="81"/>
      <c r="K135" s="81"/>
      <c r="L135" s="81"/>
      <c r="M135" s="81"/>
      <c r="N135" s="81"/>
      <c r="O135" s="81"/>
      <c r="P135" s="81"/>
      <c r="Q135" s="71"/>
      <c r="R135" s="71"/>
      <c r="S135" s="71"/>
      <c r="T135" s="71"/>
    </row>
    <row r="136" spans="1:20" ht="16.5">
      <c r="A136" s="116">
        <v>2</v>
      </c>
      <c r="B136" s="38" t="s">
        <v>156</v>
      </c>
      <c r="C136" s="38">
        <v>24018</v>
      </c>
      <c r="D136" s="117">
        <v>17068</v>
      </c>
      <c r="E136" s="117">
        <f aca="true" t="shared" si="10" ref="E136:E143">D136-C136</f>
        <v>-6950</v>
      </c>
      <c r="F136" s="86">
        <f aca="true" t="shared" si="11" ref="F136:F143">E136/C136</f>
        <v>-0.2893663086018819</v>
      </c>
      <c r="G136" s="87"/>
      <c r="H136" s="81"/>
      <c r="I136" s="81"/>
      <c r="J136" s="81"/>
      <c r="K136" s="81"/>
      <c r="L136" s="81"/>
      <c r="M136" s="81"/>
      <c r="N136" s="81"/>
      <c r="O136" s="81"/>
      <c r="P136" s="81"/>
      <c r="Q136" s="71"/>
      <c r="R136" s="71"/>
      <c r="S136" s="71"/>
      <c r="T136" s="71"/>
    </row>
    <row r="137" spans="1:20" ht="16.5">
      <c r="A137" s="116">
        <v>3</v>
      </c>
      <c r="B137" s="38" t="s">
        <v>157</v>
      </c>
      <c r="C137" s="38">
        <v>14852</v>
      </c>
      <c r="D137" s="117">
        <v>10554</v>
      </c>
      <c r="E137" s="117">
        <f t="shared" si="10"/>
        <v>-4298</v>
      </c>
      <c r="F137" s="86">
        <f t="shared" si="11"/>
        <v>-0.2893886345273364</v>
      </c>
      <c r="G137" s="87"/>
      <c r="H137" s="81"/>
      <c r="I137" s="81"/>
      <c r="J137" s="81"/>
      <c r="K137" s="81"/>
      <c r="L137" s="81"/>
      <c r="M137" s="81"/>
      <c r="N137" s="81"/>
      <c r="O137" s="81"/>
      <c r="P137" s="81"/>
      <c r="Q137" s="71"/>
      <c r="R137" s="71"/>
      <c r="S137" s="71"/>
      <c r="T137" s="71"/>
    </row>
    <row r="138" spans="1:20" ht="16.5">
      <c r="A138" s="116">
        <v>4</v>
      </c>
      <c r="B138" s="38" t="s">
        <v>158</v>
      </c>
      <c r="C138" s="38">
        <v>20824</v>
      </c>
      <c r="D138" s="117">
        <v>14799</v>
      </c>
      <c r="E138" s="117">
        <f t="shared" si="10"/>
        <v>-6025</v>
      </c>
      <c r="F138" s="86">
        <f t="shared" si="11"/>
        <v>-0.28932961966961196</v>
      </c>
      <c r="G138" s="87"/>
      <c r="H138" s="81"/>
      <c r="I138" s="81"/>
      <c r="J138" s="81"/>
      <c r="K138" s="81"/>
      <c r="L138" s="81"/>
      <c r="M138" s="81"/>
      <c r="N138" s="81"/>
      <c r="O138" s="81"/>
      <c r="P138" s="81"/>
      <c r="Q138" s="71"/>
      <c r="R138" s="71"/>
      <c r="S138" s="71"/>
      <c r="T138" s="71"/>
    </row>
    <row r="139" spans="1:20" ht="16.5">
      <c r="A139" s="116">
        <v>5</v>
      </c>
      <c r="B139" s="38" t="s">
        <v>159</v>
      </c>
      <c r="C139" s="38">
        <v>22810</v>
      </c>
      <c r="D139" s="117">
        <v>16209</v>
      </c>
      <c r="E139" s="117">
        <f t="shared" si="10"/>
        <v>-6601</v>
      </c>
      <c r="F139" s="86">
        <f t="shared" si="11"/>
        <v>-0.2893906181499342</v>
      </c>
      <c r="G139" s="87"/>
      <c r="H139" s="81"/>
      <c r="I139" s="81"/>
      <c r="J139" s="81"/>
      <c r="K139" s="81"/>
      <c r="L139" s="81"/>
      <c r="M139" s="81"/>
      <c r="N139" s="81"/>
      <c r="O139" s="81"/>
      <c r="P139" s="81"/>
      <c r="Q139" s="71"/>
      <c r="R139" s="71"/>
      <c r="S139" s="71"/>
      <c r="T139" s="71"/>
    </row>
    <row r="140" spans="1:20" ht="16.5">
      <c r="A140" s="116">
        <v>6</v>
      </c>
      <c r="B140" s="38" t="s">
        <v>160</v>
      </c>
      <c r="C140" s="38">
        <v>15456</v>
      </c>
      <c r="D140" s="117">
        <v>10984</v>
      </c>
      <c r="E140" s="117">
        <f t="shared" si="10"/>
        <v>-4472</v>
      </c>
      <c r="F140" s="86">
        <f t="shared" si="11"/>
        <v>-0.2893374741200828</v>
      </c>
      <c r="G140" s="87"/>
      <c r="H140" s="81"/>
      <c r="I140" s="81"/>
      <c r="J140" s="81"/>
      <c r="K140" s="81"/>
      <c r="L140" s="81"/>
      <c r="M140" s="81"/>
      <c r="N140" s="81"/>
      <c r="O140" s="81"/>
      <c r="P140" s="81"/>
      <c r="Q140" s="71"/>
      <c r="R140" s="71"/>
      <c r="S140" s="71"/>
      <c r="T140" s="71"/>
    </row>
    <row r="141" spans="1:20" ht="16.5">
      <c r="A141" s="116">
        <v>7</v>
      </c>
      <c r="B141" s="38" t="s">
        <v>161</v>
      </c>
      <c r="C141" s="38">
        <v>21078</v>
      </c>
      <c r="D141" s="117">
        <v>14978</v>
      </c>
      <c r="E141" s="117">
        <f t="shared" si="10"/>
        <v>-6100</v>
      </c>
      <c r="F141" s="86">
        <f t="shared" si="11"/>
        <v>-0.2894012714678812</v>
      </c>
      <c r="G141" s="87"/>
      <c r="H141" s="81"/>
      <c r="I141" s="81"/>
      <c r="J141" s="81"/>
      <c r="K141" s="81"/>
      <c r="L141" s="81"/>
      <c r="M141" s="81"/>
      <c r="N141" s="81"/>
      <c r="O141" s="81"/>
      <c r="P141" s="81"/>
      <c r="Q141" s="71"/>
      <c r="R141" s="71"/>
      <c r="S141" s="71"/>
      <c r="T141" s="71"/>
    </row>
    <row r="142" spans="1:20" ht="16.5">
      <c r="A142" s="116">
        <v>8</v>
      </c>
      <c r="B142" s="38" t="s">
        <v>162</v>
      </c>
      <c r="C142" s="38">
        <v>20821</v>
      </c>
      <c r="D142" s="117">
        <v>14798</v>
      </c>
      <c r="E142" s="117">
        <f t="shared" si="10"/>
        <v>-6023</v>
      </c>
      <c r="F142" s="86">
        <f t="shared" si="11"/>
        <v>-0.28927525094856155</v>
      </c>
      <c r="G142" s="87"/>
      <c r="H142" s="81"/>
      <c r="I142" s="81"/>
      <c r="J142" s="81"/>
      <c r="K142" s="81"/>
      <c r="L142" s="81"/>
      <c r="M142" s="81"/>
      <c r="N142" s="81"/>
      <c r="O142" s="81"/>
      <c r="P142" s="81"/>
      <c r="Q142" s="71"/>
      <c r="R142" s="71"/>
      <c r="S142" s="71"/>
      <c r="T142" s="71"/>
    </row>
    <row r="143" spans="1:20" ht="18" customHeight="1">
      <c r="A143" s="55"/>
      <c r="B143" s="38" t="s">
        <v>19</v>
      </c>
      <c r="C143" s="117">
        <f>SUM(C135:C142)</f>
        <v>173814</v>
      </c>
      <c r="D143" s="117">
        <f>SUM(D135:D142)</f>
        <v>123521</v>
      </c>
      <c r="E143" s="117">
        <f t="shared" si="10"/>
        <v>-50293</v>
      </c>
      <c r="F143" s="86">
        <f t="shared" si="11"/>
        <v>-0.2893495345599319</v>
      </c>
      <c r="G143" s="132"/>
      <c r="H143" s="81"/>
      <c r="I143" s="81">
        <f>100-29</f>
        <v>71</v>
      </c>
      <c r="J143" s="81"/>
      <c r="K143" s="81"/>
      <c r="L143" s="81"/>
      <c r="M143" s="81"/>
      <c r="N143" s="81"/>
      <c r="O143" s="81"/>
      <c r="P143" s="81"/>
      <c r="Q143" s="71"/>
      <c r="R143" s="71"/>
      <c r="S143" s="71"/>
      <c r="T143" s="71"/>
    </row>
    <row r="144" spans="1:20" ht="12.75" customHeight="1">
      <c r="A144" s="73"/>
      <c r="B144" s="128"/>
      <c r="C144" s="128"/>
      <c r="D144" s="109"/>
      <c r="E144" s="109"/>
      <c r="F144" s="94"/>
      <c r="G144" s="87"/>
      <c r="H144" s="81"/>
      <c r="I144" s="81"/>
      <c r="J144" s="81"/>
      <c r="K144" s="81"/>
      <c r="L144" s="81"/>
      <c r="M144" s="81"/>
      <c r="N144" s="81"/>
      <c r="O144" s="81"/>
      <c r="P144" s="81"/>
      <c r="Q144" s="71"/>
      <c r="R144" s="71"/>
      <c r="S144" s="71"/>
      <c r="T144" s="71"/>
    </row>
    <row r="145" spans="1:20" ht="12.75" customHeight="1">
      <c r="A145" s="73"/>
      <c r="B145" s="128"/>
      <c r="C145" s="120">
        <f>C131+C143</f>
        <v>446226</v>
      </c>
      <c r="D145" s="109"/>
      <c r="E145" s="109"/>
      <c r="F145" s="94"/>
      <c r="G145" s="87"/>
      <c r="H145" s="81"/>
      <c r="I145" s="81"/>
      <c r="J145" s="81"/>
      <c r="K145" s="81"/>
      <c r="L145" s="81"/>
      <c r="M145" s="81"/>
      <c r="N145" s="81"/>
      <c r="O145" s="81"/>
      <c r="P145" s="81"/>
      <c r="Q145" s="71"/>
      <c r="R145" s="71"/>
      <c r="S145" s="71"/>
      <c r="T145" s="71"/>
    </row>
    <row r="146" spans="1:20" ht="12.75" customHeight="1">
      <c r="A146" s="73"/>
      <c r="B146" s="128"/>
      <c r="C146" s="128"/>
      <c r="D146" s="109"/>
      <c r="E146" s="109"/>
      <c r="F146" s="94"/>
      <c r="G146" s="87"/>
      <c r="H146" s="81"/>
      <c r="I146" s="81"/>
      <c r="J146" s="81"/>
      <c r="K146" s="81"/>
      <c r="L146" s="81"/>
      <c r="M146" s="81"/>
      <c r="N146" s="81"/>
      <c r="O146" s="81"/>
      <c r="P146" s="81"/>
      <c r="Q146" s="71"/>
      <c r="R146" s="71"/>
      <c r="S146" s="71"/>
      <c r="T146" s="71"/>
    </row>
    <row r="147" spans="1:20" ht="12.75" customHeight="1">
      <c r="A147" s="73"/>
      <c r="B147" s="128"/>
      <c r="C147" s="128"/>
      <c r="D147" s="109"/>
      <c r="E147" s="109"/>
      <c r="F147" s="94"/>
      <c r="G147" s="87"/>
      <c r="H147" s="81"/>
      <c r="I147" s="81"/>
      <c r="J147" s="81"/>
      <c r="K147" s="81"/>
      <c r="L147" s="81"/>
      <c r="M147" s="81"/>
      <c r="N147" s="81"/>
      <c r="O147" s="81"/>
      <c r="P147" s="81"/>
      <c r="Q147" s="71"/>
      <c r="R147" s="71"/>
      <c r="S147" s="71"/>
      <c r="T147" s="71"/>
    </row>
    <row r="148" spans="1:16" s="138" customFormat="1" ht="16.5">
      <c r="A148" s="554" t="s">
        <v>199</v>
      </c>
      <c r="B148" s="554"/>
      <c r="C148" s="554"/>
      <c r="D148" s="554"/>
      <c r="E148" s="554"/>
      <c r="F148" s="554"/>
      <c r="G148" s="136"/>
      <c r="H148" s="137"/>
      <c r="I148" s="137"/>
      <c r="N148" s="137"/>
      <c r="O148" s="137"/>
      <c r="P148" s="137"/>
    </row>
    <row r="149" spans="1:6" ht="17.25">
      <c r="A149" s="554" t="s">
        <v>235</v>
      </c>
      <c r="B149" s="554"/>
      <c r="C149" s="554"/>
      <c r="D149" s="554"/>
      <c r="E149" s="554"/>
      <c r="F149" s="554"/>
    </row>
    <row r="150" spans="1:27" ht="34.5" thickBot="1">
      <c r="A150" s="42" t="s">
        <v>37</v>
      </c>
      <c r="B150" s="42" t="s">
        <v>16</v>
      </c>
      <c r="C150" s="42" t="s">
        <v>236</v>
      </c>
      <c r="D150" s="42" t="s">
        <v>200</v>
      </c>
      <c r="E150" s="42" t="s">
        <v>102</v>
      </c>
      <c r="F150" s="139"/>
      <c r="N150" s="140"/>
      <c r="O150" s="140"/>
      <c r="P150" s="140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</row>
    <row r="151" spans="1:27" ht="21.75" customHeight="1">
      <c r="A151" s="116">
        <v>1</v>
      </c>
      <c r="B151" s="38" t="s">
        <v>155</v>
      </c>
      <c r="C151" s="141">
        <v>9837560</v>
      </c>
      <c r="D151" s="141">
        <v>8678174</v>
      </c>
      <c r="E151" s="86">
        <f>D151/C151</f>
        <v>0.8821469957997715</v>
      </c>
      <c r="F151" s="142"/>
      <c r="J151" s="143"/>
      <c r="K151" s="143"/>
      <c r="L151" s="144"/>
      <c r="M151" s="145"/>
      <c r="N151" s="140"/>
      <c r="O151" s="140"/>
      <c r="P151" s="140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</row>
    <row r="152" spans="1:27" ht="16.5">
      <c r="A152" s="116">
        <v>2</v>
      </c>
      <c r="B152" s="38" t="s">
        <v>156</v>
      </c>
      <c r="C152" s="141">
        <v>7406460</v>
      </c>
      <c r="D152" s="141">
        <v>6387212</v>
      </c>
      <c r="E152" s="86">
        <f aca="true" t="shared" si="12" ref="E152:E159">D152/C152</f>
        <v>0.8623839189032277</v>
      </c>
      <c r="J152" s="39"/>
      <c r="K152" s="146"/>
      <c r="L152" s="116"/>
      <c r="M152" s="145"/>
      <c r="N152" s="140"/>
      <c r="O152" s="140"/>
      <c r="P152" s="140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</row>
    <row r="153" spans="1:27" ht="16.5">
      <c r="A153" s="116">
        <v>3</v>
      </c>
      <c r="B153" s="38" t="s">
        <v>157</v>
      </c>
      <c r="C153" s="141">
        <v>4293640</v>
      </c>
      <c r="D153" s="141">
        <v>3739848</v>
      </c>
      <c r="E153" s="86">
        <f t="shared" si="12"/>
        <v>0.8710203929532984</v>
      </c>
      <c r="J153" s="39"/>
      <c r="K153" s="146"/>
      <c r="L153" s="116"/>
      <c r="M153" s="145"/>
      <c r="N153" s="140"/>
      <c r="O153" s="140"/>
      <c r="P153" s="140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</row>
    <row r="154" spans="1:27" ht="16.5">
      <c r="A154" s="116">
        <v>4</v>
      </c>
      <c r="B154" s="38" t="s">
        <v>158</v>
      </c>
      <c r="C154" s="141">
        <v>6078210</v>
      </c>
      <c r="D154" s="141">
        <v>5380834</v>
      </c>
      <c r="E154" s="86">
        <f t="shared" si="12"/>
        <v>0.8852662214698077</v>
      </c>
      <c r="J154" s="39"/>
      <c r="K154" s="146"/>
      <c r="L154" s="116"/>
      <c r="M154" s="145"/>
      <c r="N154" s="140"/>
      <c r="O154" s="140"/>
      <c r="P154" s="140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</row>
    <row r="155" spans="1:27" ht="16.5">
      <c r="A155" s="116">
        <v>5</v>
      </c>
      <c r="B155" s="38" t="s">
        <v>159</v>
      </c>
      <c r="C155" s="141">
        <v>6308670</v>
      </c>
      <c r="D155" s="141">
        <v>5499710</v>
      </c>
      <c r="E155" s="86">
        <f t="shared" si="12"/>
        <v>0.8717701195339113</v>
      </c>
      <c r="J155" s="39"/>
      <c r="K155" s="146"/>
      <c r="L155" s="116"/>
      <c r="M155" s="145"/>
      <c r="N155" s="140"/>
      <c r="O155" s="140"/>
      <c r="P155" s="140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</row>
    <row r="156" spans="1:27" ht="16.5">
      <c r="A156" s="116">
        <v>6</v>
      </c>
      <c r="B156" s="38" t="s">
        <v>160</v>
      </c>
      <c r="C156" s="141">
        <v>4936260</v>
      </c>
      <c r="D156" s="141">
        <v>4324962</v>
      </c>
      <c r="E156" s="86">
        <f t="shared" si="12"/>
        <v>0.8761617094723536</v>
      </c>
      <c r="J156" s="39"/>
      <c r="K156" s="146"/>
      <c r="L156" s="116"/>
      <c r="M156" s="145"/>
      <c r="N156" s="140"/>
      <c r="O156" s="140"/>
      <c r="P156" s="140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  <row r="157" spans="1:27" ht="16.5">
      <c r="A157" s="116">
        <v>7</v>
      </c>
      <c r="B157" s="38" t="s">
        <v>161</v>
      </c>
      <c r="C157" s="141">
        <v>7689590</v>
      </c>
      <c r="D157" s="141">
        <v>6755592</v>
      </c>
      <c r="E157" s="86">
        <f t="shared" si="12"/>
        <v>0.8785373472447816</v>
      </c>
      <c r="J157" s="39"/>
      <c r="K157" s="146"/>
      <c r="L157" s="116"/>
      <c r="M157" s="145"/>
      <c r="N157" s="140"/>
      <c r="O157" s="140"/>
      <c r="P157" s="140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</row>
    <row r="158" spans="1:27" ht="16.5">
      <c r="A158" s="116">
        <v>8</v>
      </c>
      <c r="B158" s="38" t="s">
        <v>162</v>
      </c>
      <c r="C158" s="141">
        <v>7206360</v>
      </c>
      <c r="D158" s="141">
        <v>6277150</v>
      </c>
      <c r="E158" s="86">
        <f t="shared" si="12"/>
        <v>0.8710569552450891</v>
      </c>
      <c r="J158" s="39"/>
      <c r="K158" s="146"/>
      <c r="L158" s="116"/>
      <c r="M158" s="145"/>
      <c r="N158" s="140"/>
      <c r="O158" s="140"/>
      <c r="P158" s="140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</row>
    <row r="159" spans="1:27" ht="16.5">
      <c r="A159" s="116"/>
      <c r="B159" s="38" t="s">
        <v>10</v>
      </c>
      <c r="C159" s="147">
        <f>SUM(C151:C158)</f>
        <v>53756750</v>
      </c>
      <c r="D159" s="147">
        <f>SUM(D151:D158)</f>
        <v>47043482</v>
      </c>
      <c r="E159" s="86">
        <f t="shared" si="12"/>
        <v>0.8751176735944788</v>
      </c>
      <c r="J159" s="39"/>
      <c r="K159" s="146"/>
      <c r="L159" s="116"/>
      <c r="M159" s="145"/>
      <c r="N159" s="140"/>
      <c r="O159" s="140"/>
      <c r="P159" s="140"/>
      <c r="Q159" s="74"/>
      <c r="R159" s="74"/>
      <c r="S159" s="74"/>
      <c r="T159" s="74"/>
      <c r="U159" s="109"/>
      <c r="V159" s="109"/>
      <c r="W159" s="109"/>
      <c r="X159" s="74"/>
      <c r="Y159" s="74"/>
      <c r="Z159" s="74"/>
      <c r="AA159" s="74"/>
    </row>
    <row r="160" spans="1:27" ht="16.5">
      <c r="A160" s="148"/>
      <c r="B160" s="149"/>
      <c r="C160" s="150"/>
      <c r="D160" s="150"/>
      <c r="E160" s="151"/>
      <c r="F160" s="9"/>
      <c r="G160" s="152"/>
      <c r="H160" s="153"/>
      <c r="I160" s="153"/>
      <c r="J160" s="39"/>
      <c r="K160" s="154"/>
      <c r="L160" s="116"/>
      <c r="M160" s="145"/>
      <c r="N160" s="155"/>
      <c r="O160" s="155"/>
      <c r="P160" s="155"/>
      <c r="Q160" s="156"/>
      <c r="R160" s="156"/>
      <c r="S160" s="156"/>
      <c r="T160" s="156"/>
      <c r="U160" s="74"/>
      <c r="V160" s="74"/>
      <c r="W160" s="74"/>
      <c r="X160" s="74"/>
      <c r="Y160" s="74"/>
      <c r="Z160" s="74"/>
      <c r="AA160" s="74"/>
    </row>
    <row r="161" spans="1:27" s="138" customFormat="1" ht="16.5">
      <c r="A161" s="554" t="s">
        <v>201</v>
      </c>
      <c r="B161" s="554"/>
      <c r="C161" s="554"/>
      <c r="D161" s="554"/>
      <c r="E161" s="554"/>
      <c r="F161" s="554"/>
      <c r="G161" s="136"/>
      <c r="H161" s="137"/>
      <c r="I161" s="137"/>
      <c r="J161" s="157"/>
      <c r="K161" s="158"/>
      <c r="L161" s="63"/>
      <c r="M161" s="148"/>
      <c r="N161" s="159"/>
      <c r="O161" s="159"/>
      <c r="P161" s="159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</row>
    <row r="162" spans="1:27" ht="17.25">
      <c r="A162" s="537" t="s">
        <v>237</v>
      </c>
      <c r="B162" s="537"/>
      <c r="C162" s="537"/>
      <c r="D162" s="537"/>
      <c r="E162" s="537"/>
      <c r="F162" s="160"/>
      <c r="J162" s="125"/>
      <c r="K162" s="161"/>
      <c r="L162" s="63"/>
      <c r="M162" s="148"/>
      <c r="N162" s="140"/>
      <c r="O162" s="140"/>
      <c r="P162" s="140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</row>
    <row r="163" spans="1:27" ht="58.5" customHeight="1" thickBot="1">
      <c r="A163" s="42" t="s">
        <v>2</v>
      </c>
      <c r="B163" s="42" t="s">
        <v>16</v>
      </c>
      <c r="C163" s="42" t="s">
        <v>236</v>
      </c>
      <c r="D163" s="36" t="s">
        <v>200</v>
      </c>
      <c r="E163" s="36" t="s">
        <v>102</v>
      </c>
      <c r="F163" s="139"/>
      <c r="J163" s="157"/>
      <c r="K163" s="157"/>
      <c r="L163" s="63"/>
      <c r="M163" s="148"/>
      <c r="N163" s="140"/>
      <c r="O163" s="140"/>
      <c r="P163" s="140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</row>
    <row r="164" spans="1:27" ht="22.5" customHeight="1">
      <c r="A164" s="116">
        <v>1</v>
      </c>
      <c r="B164" s="38" t="s">
        <v>155</v>
      </c>
      <c r="C164" s="38">
        <v>5949180</v>
      </c>
      <c r="D164" s="38">
        <v>5429475</v>
      </c>
      <c r="E164" s="86">
        <f>D164/C164</f>
        <v>0.9126425826752594</v>
      </c>
      <c r="F164" s="142"/>
      <c r="J164" s="143"/>
      <c r="K164" s="143"/>
      <c r="L164" s="144"/>
      <c r="M164" s="145"/>
      <c r="N164" s="140"/>
      <c r="O164" s="140"/>
      <c r="P164" s="140"/>
      <c r="Q164" s="74"/>
      <c r="R164" s="74"/>
      <c r="S164" s="140"/>
      <c r="T164" s="74"/>
      <c r="U164" s="74"/>
      <c r="V164" s="74"/>
      <c r="W164" s="74"/>
      <c r="X164" s="74"/>
      <c r="Y164" s="74"/>
      <c r="Z164" s="74"/>
      <c r="AA164" s="74"/>
    </row>
    <row r="165" spans="1:27" ht="16.5">
      <c r="A165" s="116">
        <v>2</v>
      </c>
      <c r="B165" s="38" t="s">
        <v>156</v>
      </c>
      <c r="C165" s="38">
        <v>4253390</v>
      </c>
      <c r="D165" s="38">
        <v>3840300</v>
      </c>
      <c r="E165" s="86">
        <f aca="true" t="shared" si="13" ref="E165:E172">D165/C165</f>
        <v>0.902879820566654</v>
      </c>
      <c r="J165" s="39"/>
      <c r="K165" s="146"/>
      <c r="L165" s="116"/>
      <c r="M165" s="145"/>
      <c r="N165" s="140"/>
      <c r="O165" s="140"/>
      <c r="P165" s="140"/>
      <c r="Q165" s="74"/>
      <c r="R165" s="74"/>
      <c r="S165" s="140"/>
      <c r="T165" s="74"/>
      <c r="U165" s="74"/>
      <c r="V165" s="74"/>
      <c r="W165" s="74"/>
      <c r="X165" s="74"/>
      <c r="Y165" s="74"/>
      <c r="Z165" s="74"/>
      <c r="AA165" s="74"/>
    </row>
    <row r="166" spans="1:27" ht="16.5">
      <c r="A166" s="116">
        <v>3</v>
      </c>
      <c r="B166" s="38" t="s">
        <v>157</v>
      </c>
      <c r="C166" s="38">
        <v>2579450</v>
      </c>
      <c r="D166" s="38">
        <v>2374650</v>
      </c>
      <c r="E166" s="86">
        <f t="shared" si="13"/>
        <v>0.9206032293706022</v>
      </c>
      <c r="J166" s="39"/>
      <c r="K166" s="146"/>
      <c r="L166" s="116"/>
      <c r="M166" s="145"/>
      <c r="N166" s="140"/>
      <c r="O166" s="140"/>
      <c r="P166" s="140"/>
      <c r="Q166" s="74"/>
      <c r="R166" s="74"/>
      <c r="S166" s="140"/>
      <c r="T166" s="74"/>
      <c r="U166" s="74"/>
      <c r="V166" s="74"/>
      <c r="W166" s="74"/>
      <c r="X166" s="74"/>
      <c r="Y166" s="74"/>
      <c r="Z166" s="74"/>
      <c r="AA166" s="74"/>
    </row>
    <row r="167" spans="1:27" ht="16.5">
      <c r="A167" s="116">
        <v>4</v>
      </c>
      <c r="B167" s="38" t="s">
        <v>158</v>
      </c>
      <c r="C167" s="38">
        <v>3746700</v>
      </c>
      <c r="D167" s="38">
        <v>3329775</v>
      </c>
      <c r="E167" s="86">
        <f t="shared" si="13"/>
        <v>0.8887220754263752</v>
      </c>
      <c r="J167" s="39"/>
      <c r="K167" s="146"/>
      <c r="L167" s="116"/>
      <c r="M167" s="145"/>
      <c r="N167" s="140"/>
      <c r="O167" s="140"/>
      <c r="P167" s="140"/>
      <c r="Q167" s="74"/>
      <c r="R167" s="74"/>
      <c r="S167" s="140"/>
      <c r="T167" s="74"/>
      <c r="U167" s="74"/>
      <c r="V167" s="74"/>
      <c r="W167" s="74"/>
      <c r="X167" s="74"/>
      <c r="Y167" s="74"/>
      <c r="Z167" s="74"/>
      <c r="AA167" s="74"/>
    </row>
    <row r="168" spans="1:27" ht="16.5">
      <c r="A168" s="116">
        <v>5</v>
      </c>
      <c r="B168" s="38" t="s">
        <v>159</v>
      </c>
      <c r="C168" s="38">
        <v>4091470</v>
      </c>
      <c r="D168" s="38">
        <v>3647025</v>
      </c>
      <c r="E168" s="86">
        <f t="shared" si="13"/>
        <v>0.8913727828873241</v>
      </c>
      <c r="J168" s="39"/>
      <c r="K168" s="146"/>
      <c r="L168" s="116"/>
      <c r="M168" s="145"/>
      <c r="N168" s="140"/>
      <c r="O168" s="140"/>
      <c r="P168" s="140"/>
      <c r="Q168" s="74"/>
      <c r="R168" s="74"/>
      <c r="S168" s="140"/>
      <c r="T168" s="74"/>
      <c r="U168" s="74"/>
      <c r="V168" s="74"/>
      <c r="W168" s="74"/>
      <c r="X168" s="74"/>
      <c r="Y168" s="74"/>
      <c r="Z168" s="74"/>
      <c r="AA168" s="74"/>
    </row>
    <row r="169" spans="1:27" ht="16.5">
      <c r="A169" s="116">
        <v>6</v>
      </c>
      <c r="B169" s="38" t="s">
        <v>160</v>
      </c>
      <c r="C169" s="38">
        <v>2677890</v>
      </c>
      <c r="D169" s="38">
        <v>2471400</v>
      </c>
      <c r="E169" s="86">
        <f t="shared" si="13"/>
        <v>0.9228907834153008</v>
      </c>
      <c r="J169" s="39"/>
      <c r="K169" s="146"/>
      <c r="L169" s="116"/>
      <c r="M169" s="145"/>
      <c r="N169" s="140"/>
      <c r="O169" s="140"/>
      <c r="P169" s="140"/>
      <c r="Q169" s="74"/>
      <c r="R169" s="74"/>
      <c r="S169" s="140"/>
      <c r="T169" s="74"/>
      <c r="U169" s="74"/>
      <c r="V169" s="74"/>
      <c r="W169" s="74"/>
      <c r="X169" s="74"/>
      <c r="Y169" s="74"/>
      <c r="Z169" s="74"/>
      <c r="AA169" s="74"/>
    </row>
    <row r="170" spans="1:27" ht="16.5">
      <c r="A170" s="116">
        <v>7</v>
      </c>
      <c r="B170" s="38" t="s">
        <v>161</v>
      </c>
      <c r="C170" s="38">
        <v>3728300</v>
      </c>
      <c r="D170" s="38">
        <v>3370050</v>
      </c>
      <c r="E170" s="86">
        <f t="shared" si="13"/>
        <v>0.9039106295094279</v>
      </c>
      <c r="J170" s="39"/>
      <c r="K170" s="146"/>
      <c r="L170" s="116"/>
      <c r="M170" s="145"/>
      <c r="N170" s="140"/>
      <c r="O170" s="140"/>
      <c r="P170" s="140"/>
      <c r="Q170" s="74"/>
      <c r="R170" s="74"/>
      <c r="S170" s="140"/>
      <c r="T170" s="74"/>
      <c r="U170" s="74"/>
      <c r="V170" s="74"/>
      <c r="W170" s="74"/>
      <c r="X170" s="74"/>
      <c r="Y170" s="74"/>
      <c r="Z170" s="74"/>
      <c r="AA170" s="74"/>
    </row>
    <row r="171" spans="1:27" ht="16.5">
      <c r="A171" s="116">
        <v>8</v>
      </c>
      <c r="B171" s="38" t="s">
        <v>162</v>
      </c>
      <c r="C171" s="38">
        <v>3846060</v>
      </c>
      <c r="D171" s="38">
        <v>3329550</v>
      </c>
      <c r="E171" s="86">
        <f t="shared" si="13"/>
        <v>0.8657041231806056</v>
      </c>
      <c r="J171" s="39"/>
      <c r="K171" s="146"/>
      <c r="L171" s="116"/>
      <c r="M171" s="145"/>
      <c r="N171" s="140"/>
      <c r="O171" s="140"/>
      <c r="P171" s="140"/>
      <c r="Q171" s="74"/>
      <c r="R171" s="74"/>
      <c r="S171" s="140"/>
      <c r="T171" s="74"/>
      <c r="U171" s="74"/>
      <c r="V171" s="74"/>
      <c r="W171" s="74"/>
      <c r="X171" s="74"/>
      <c r="Y171" s="74"/>
      <c r="Z171" s="74"/>
      <c r="AA171" s="74"/>
    </row>
    <row r="172" spans="1:27" ht="16.5">
      <c r="A172" s="116"/>
      <c r="B172" s="38" t="s">
        <v>10</v>
      </c>
      <c r="C172" s="117">
        <f>SUM(C164:C171)</f>
        <v>30872440</v>
      </c>
      <c r="D172" s="117">
        <f>SUM(D164:D171)</f>
        <v>27792225</v>
      </c>
      <c r="E172" s="86">
        <f t="shared" si="13"/>
        <v>0.9002276787970112</v>
      </c>
      <c r="J172" s="39"/>
      <c r="K172" s="162"/>
      <c r="L172" s="116"/>
      <c r="M172" s="145"/>
      <c r="N172" s="140"/>
      <c r="O172" s="140"/>
      <c r="P172" s="140"/>
      <c r="Q172" s="74"/>
      <c r="R172" s="74"/>
      <c r="S172" s="140"/>
      <c r="T172" s="74"/>
      <c r="U172" s="74"/>
      <c r="V172" s="74"/>
      <c r="W172" s="74"/>
      <c r="X172" s="74"/>
      <c r="Y172" s="74"/>
      <c r="Z172" s="74"/>
      <c r="AA172" s="74"/>
    </row>
    <row r="173" spans="1:27" ht="16.5">
      <c r="A173" s="163"/>
      <c r="B173" s="91"/>
      <c r="C173" s="150"/>
      <c r="D173" s="150"/>
      <c r="E173" s="164"/>
      <c r="J173" s="39"/>
      <c r="K173" s="162"/>
      <c r="L173" s="116"/>
      <c r="M173" s="145"/>
      <c r="N173" s="140"/>
      <c r="O173" s="140"/>
      <c r="P173" s="140"/>
      <c r="Q173" s="74"/>
      <c r="R173" s="74"/>
      <c r="S173" s="140"/>
      <c r="T173" s="74"/>
      <c r="U173" s="74"/>
      <c r="V173" s="74"/>
      <c r="W173" s="74"/>
      <c r="X173" s="74"/>
      <c r="Y173" s="74"/>
      <c r="Z173" s="74"/>
      <c r="AA173" s="74"/>
    </row>
    <row r="174" spans="1:27" ht="16.5">
      <c r="A174" s="163"/>
      <c r="B174" s="91"/>
      <c r="C174" s="150"/>
      <c r="D174" s="150"/>
      <c r="E174" s="164"/>
      <c r="J174" s="157"/>
      <c r="K174" s="158"/>
      <c r="L174" s="63"/>
      <c r="M174" s="148"/>
      <c r="N174" s="140"/>
      <c r="O174" s="140"/>
      <c r="P174" s="140"/>
      <c r="Q174" s="74"/>
      <c r="R174" s="74"/>
      <c r="S174" s="140"/>
      <c r="T174" s="74"/>
      <c r="U174" s="74"/>
      <c r="V174" s="74"/>
      <c r="W174" s="74"/>
      <c r="X174" s="74"/>
      <c r="Y174" s="74"/>
      <c r="Z174" s="74"/>
      <c r="AA174" s="74"/>
    </row>
    <row r="175" spans="1:27" ht="16.5">
      <c r="A175" s="163"/>
      <c r="B175" s="91"/>
      <c r="C175" s="150"/>
      <c r="D175" s="150"/>
      <c r="E175" s="164"/>
      <c r="J175" s="157"/>
      <c r="K175" s="158"/>
      <c r="L175" s="63"/>
      <c r="M175" s="148"/>
      <c r="N175" s="140"/>
      <c r="O175" s="140"/>
      <c r="P175" s="140"/>
      <c r="Q175" s="74"/>
      <c r="R175" s="74"/>
      <c r="S175" s="140"/>
      <c r="T175" s="74"/>
      <c r="U175" s="74"/>
      <c r="V175" s="74"/>
      <c r="W175" s="74"/>
      <c r="X175" s="74"/>
      <c r="Y175" s="74"/>
      <c r="Z175" s="74"/>
      <c r="AA175" s="74"/>
    </row>
    <row r="176" spans="1:27" ht="15">
      <c r="A176" s="148"/>
      <c r="B176" s="149"/>
      <c r="C176" s="150"/>
      <c r="D176" s="150"/>
      <c r="E176" s="165"/>
      <c r="F176" s="9"/>
      <c r="G176" s="152"/>
      <c r="H176" s="153"/>
      <c r="I176" s="153"/>
      <c r="N176" s="155"/>
      <c r="O176" s="155"/>
      <c r="P176" s="155"/>
      <c r="Q176" s="166"/>
      <c r="R176" s="166"/>
      <c r="S176" s="166"/>
      <c r="T176" s="166"/>
      <c r="U176" s="74"/>
      <c r="V176" s="74"/>
      <c r="W176" s="74"/>
      <c r="X176" s="74"/>
      <c r="Y176" s="74"/>
      <c r="Z176" s="74"/>
      <c r="AA176" s="74"/>
    </row>
    <row r="177" spans="1:27" s="8" customFormat="1" ht="16.5" customHeight="1">
      <c r="A177" s="540" t="s">
        <v>89</v>
      </c>
      <c r="B177" s="540"/>
      <c r="C177" s="540"/>
      <c r="D177" s="540"/>
      <c r="E177" s="540"/>
      <c r="F177" s="540"/>
      <c r="G177" s="76"/>
      <c r="H177" s="77"/>
      <c r="I177" s="77"/>
      <c r="J177" s="167"/>
      <c r="K177" s="167"/>
      <c r="L177" s="167"/>
      <c r="M177" s="167"/>
      <c r="N177" s="167"/>
      <c r="O177" s="167"/>
      <c r="P177" s="167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</row>
    <row r="178" spans="1:27" s="8" customFormat="1" ht="16.5" customHeight="1">
      <c r="A178" s="18"/>
      <c r="B178" s="18"/>
      <c r="C178" s="18"/>
      <c r="D178" s="18"/>
      <c r="E178" s="18"/>
      <c r="F178" s="65"/>
      <c r="G178" s="76"/>
      <c r="H178" s="77"/>
      <c r="I178" s="77"/>
      <c r="J178" s="167"/>
      <c r="K178" s="167"/>
      <c r="L178" s="167"/>
      <c r="M178" s="167"/>
      <c r="N178" s="167"/>
      <c r="O178" s="167"/>
      <c r="P178" s="167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</row>
    <row r="179" spans="1:27" s="173" customFormat="1" ht="16.5">
      <c r="A179" s="168" t="s">
        <v>73</v>
      </c>
      <c r="B179" s="37"/>
      <c r="C179" s="37"/>
      <c r="D179" s="129"/>
      <c r="E179" s="37"/>
      <c r="F179" s="67"/>
      <c r="G179" s="169"/>
      <c r="H179" s="170"/>
      <c r="I179" s="170"/>
      <c r="J179" s="171"/>
      <c r="K179" s="171"/>
      <c r="L179" s="171"/>
      <c r="M179" s="171"/>
      <c r="N179" s="171"/>
      <c r="O179" s="171"/>
      <c r="P179" s="171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</row>
    <row r="180" spans="1:27" ht="21.75" customHeight="1">
      <c r="A180" s="42" t="s">
        <v>2</v>
      </c>
      <c r="B180" s="42"/>
      <c r="C180" s="42" t="s">
        <v>3</v>
      </c>
      <c r="D180" s="42" t="s">
        <v>4</v>
      </c>
      <c r="E180" s="42" t="s">
        <v>5</v>
      </c>
      <c r="F180" s="84" t="s">
        <v>6</v>
      </c>
      <c r="J180" s="140"/>
      <c r="K180" s="140"/>
      <c r="L180" s="140"/>
      <c r="M180" s="140"/>
      <c r="N180" s="140"/>
      <c r="O180" s="140"/>
      <c r="P180" s="140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</row>
    <row r="181" spans="1:27" ht="15.75">
      <c r="A181" s="69">
        <v>1</v>
      </c>
      <c r="B181" s="69">
        <v>2</v>
      </c>
      <c r="C181" s="69">
        <v>3</v>
      </c>
      <c r="D181" s="69">
        <v>4</v>
      </c>
      <c r="E181" s="69" t="s">
        <v>7</v>
      </c>
      <c r="F181" s="174">
        <v>6</v>
      </c>
      <c r="J181" s="140"/>
      <c r="K181" s="140"/>
      <c r="L181" s="140"/>
      <c r="M181" s="140"/>
      <c r="N181" s="140"/>
      <c r="O181" s="140"/>
      <c r="P181" s="140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</row>
    <row r="182" spans="1:27" ht="21.75" customHeight="1">
      <c r="A182" s="116">
        <v>1</v>
      </c>
      <c r="B182" s="55" t="s">
        <v>238</v>
      </c>
      <c r="C182" s="175">
        <f>245.41+110.72</f>
        <v>356.13</v>
      </c>
      <c r="D182" s="175">
        <v>356.13</v>
      </c>
      <c r="E182" s="175">
        <f>D182-C182</f>
        <v>0</v>
      </c>
      <c r="F182" s="86">
        <f>E182/C182</f>
        <v>0</v>
      </c>
      <c r="I182" s="6">
        <f>27.43+19.32</f>
        <v>46.75</v>
      </c>
      <c r="J182" s="140"/>
      <c r="K182" s="140"/>
      <c r="L182" s="140"/>
      <c r="M182" s="140"/>
      <c r="N182" s="140"/>
      <c r="O182" s="140"/>
      <c r="P182" s="167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</row>
    <row r="183" spans="1:27" ht="24" customHeight="1">
      <c r="A183" s="116">
        <v>2</v>
      </c>
      <c r="B183" s="55" t="s">
        <v>202</v>
      </c>
      <c r="C183" s="175">
        <f>5375.68+4630.87</f>
        <v>10006.55</v>
      </c>
      <c r="D183" s="175">
        <f>5375.68+4630.87</f>
        <v>10006.55</v>
      </c>
      <c r="E183" s="175">
        <f>D183-C183</f>
        <v>0</v>
      </c>
      <c r="F183" s="86">
        <f>E183/C183</f>
        <v>0</v>
      </c>
      <c r="I183" s="6">
        <f>5423.63+4498.28</f>
        <v>9921.91</v>
      </c>
      <c r="J183" s="140"/>
      <c r="K183" s="140"/>
      <c r="L183" s="140"/>
      <c r="M183" s="140"/>
      <c r="N183" s="140"/>
      <c r="O183" s="140"/>
      <c r="P183" s="140"/>
      <c r="Q183" s="140"/>
      <c r="R183" s="140"/>
      <c r="S183" s="74"/>
      <c r="T183" s="74"/>
      <c r="U183" s="74"/>
      <c r="V183" s="74"/>
      <c r="W183" s="74"/>
      <c r="X183" s="74"/>
      <c r="Y183" s="74"/>
      <c r="Z183" s="74"/>
      <c r="AA183" s="74"/>
    </row>
    <row r="184" spans="1:27" ht="29.25" customHeight="1">
      <c r="A184" s="116">
        <v>3</v>
      </c>
      <c r="B184" s="55" t="s">
        <v>239</v>
      </c>
      <c r="C184" s="175">
        <v>9070.410000000002</v>
      </c>
      <c r="D184" s="175">
        <v>9070.410000000002</v>
      </c>
      <c r="E184" s="175">
        <f>D184-C184</f>
        <v>0</v>
      </c>
      <c r="F184" s="86">
        <f>E184/C184</f>
        <v>0</v>
      </c>
      <c r="I184" s="6">
        <f>5396.2+4478.96</f>
        <v>9875.16</v>
      </c>
      <c r="J184" s="110"/>
      <c r="K184" s="110"/>
      <c r="L184" s="110"/>
      <c r="M184" s="110"/>
      <c r="N184" s="110"/>
      <c r="O184" s="110"/>
      <c r="P184" s="140"/>
      <c r="Q184" s="176"/>
      <c r="R184" s="176"/>
      <c r="S184" s="74"/>
      <c r="T184" s="74"/>
      <c r="U184" s="74"/>
      <c r="V184" s="74"/>
      <c r="W184" s="74"/>
      <c r="X184" s="74"/>
      <c r="Y184" s="74"/>
      <c r="Z184" s="74"/>
      <c r="AA184" s="74"/>
    </row>
    <row r="185" spans="1:27" ht="15">
      <c r="A185" s="177"/>
      <c r="J185" s="140"/>
      <c r="K185" s="140"/>
      <c r="L185" s="140"/>
      <c r="M185" s="140"/>
      <c r="N185" s="140"/>
      <c r="O185" s="140"/>
      <c r="P185" s="140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</row>
    <row r="186" ht="15">
      <c r="A186" s="177"/>
    </row>
    <row r="187" spans="1:20" s="173" customFormat="1" ht="16.5">
      <c r="A187" s="178" t="s">
        <v>74</v>
      </c>
      <c r="B187" s="179"/>
      <c r="C187" s="179"/>
      <c r="D187" s="179"/>
      <c r="E187" s="180"/>
      <c r="F187" s="181"/>
      <c r="G187" s="182"/>
      <c r="H187" s="183"/>
      <c r="I187" s="183"/>
      <c r="J187" s="183"/>
      <c r="K187" s="183"/>
      <c r="L187" s="183"/>
      <c r="M187" s="183"/>
      <c r="N187" s="183"/>
      <c r="O187" s="183"/>
      <c r="P187" s="183"/>
      <c r="Q187" s="184"/>
      <c r="R187" s="184"/>
      <c r="S187" s="184"/>
      <c r="T187" s="184"/>
    </row>
    <row r="188" spans="1:28" s="173" customFormat="1" ht="16.5">
      <c r="A188" s="178"/>
      <c r="B188" s="179"/>
      <c r="C188" s="179"/>
      <c r="D188" s="179"/>
      <c r="E188" s="180"/>
      <c r="F188" s="181"/>
      <c r="G188" s="182"/>
      <c r="H188" s="183"/>
      <c r="I188" s="183"/>
      <c r="J188" s="185"/>
      <c r="K188" s="185"/>
      <c r="L188" s="185"/>
      <c r="M188" s="185"/>
      <c r="N188" s="185"/>
      <c r="O188" s="185"/>
      <c r="P188" s="185"/>
      <c r="Q188" s="186"/>
      <c r="R188" s="186"/>
      <c r="S188" s="186"/>
      <c r="T188" s="186"/>
      <c r="U188" s="172"/>
      <c r="V188" s="172"/>
      <c r="W188" s="172"/>
      <c r="X188" s="172"/>
      <c r="Y188" s="172"/>
      <c r="Z188" s="172"/>
      <c r="AA188" s="172"/>
      <c r="AB188" s="172"/>
    </row>
    <row r="189" spans="1:28" s="173" customFormat="1" ht="16.5">
      <c r="A189" s="536" t="s">
        <v>240</v>
      </c>
      <c r="B189" s="536"/>
      <c r="C189" s="536"/>
      <c r="D189" s="187"/>
      <c r="E189" s="68"/>
      <c r="F189" s="188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90"/>
      <c r="R189" s="190"/>
      <c r="S189" s="190"/>
      <c r="T189" s="190"/>
      <c r="U189" s="172"/>
      <c r="V189" s="172"/>
      <c r="W189" s="172"/>
      <c r="X189" s="172"/>
      <c r="Y189" s="172"/>
      <c r="Z189" s="172"/>
      <c r="AA189" s="172"/>
      <c r="AB189" s="172"/>
    </row>
    <row r="190" spans="1:28" ht="17.25">
      <c r="A190" s="544" t="s">
        <v>241</v>
      </c>
      <c r="B190" s="544"/>
      <c r="C190" s="544"/>
      <c r="D190" s="544"/>
      <c r="E190" s="187" t="s">
        <v>281</v>
      </c>
      <c r="G190" s="191"/>
      <c r="H190" s="192"/>
      <c r="I190" s="192"/>
      <c r="J190" s="192"/>
      <c r="K190" s="192"/>
      <c r="L190" s="192"/>
      <c r="M190" s="192"/>
      <c r="N190" s="192"/>
      <c r="O190" s="192"/>
      <c r="P190" s="192"/>
      <c r="Q190" s="193"/>
      <c r="R190" s="193"/>
      <c r="S190" s="193"/>
      <c r="T190" s="193"/>
      <c r="U190" s="74"/>
      <c r="V190" s="74"/>
      <c r="W190" s="74"/>
      <c r="X190" s="74"/>
      <c r="Y190" s="74"/>
      <c r="Z190" s="74"/>
      <c r="AA190" s="74"/>
      <c r="AB190" s="74"/>
    </row>
    <row r="191" spans="1:28" ht="55.5" customHeight="1" thickBot="1">
      <c r="A191" s="42" t="s">
        <v>8</v>
      </c>
      <c r="B191" s="42" t="s">
        <v>9</v>
      </c>
      <c r="C191" s="42" t="s">
        <v>203</v>
      </c>
      <c r="D191" s="42" t="s">
        <v>242</v>
      </c>
      <c r="E191" s="42" t="s">
        <v>204</v>
      </c>
      <c r="F191" s="194"/>
      <c r="J191" s="140"/>
      <c r="K191" s="140"/>
      <c r="L191" s="140"/>
      <c r="M191" s="140"/>
      <c r="N191" s="140"/>
      <c r="O191" s="140"/>
      <c r="P191" s="140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1:28" ht="16.5">
      <c r="A192" s="116">
        <v>1</v>
      </c>
      <c r="B192" s="38" t="s">
        <v>155</v>
      </c>
      <c r="C192" s="195">
        <v>1896.3265949858978</v>
      </c>
      <c r="D192" s="175">
        <v>66.9016243495458</v>
      </c>
      <c r="E192" s="196">
        <f>D192/C192</f>
        <v>0.03527958977448361</v>
      </c>
      <c r="F192" s="197"/>
      <c r="J192" s="143"/>
      <c r="K192" s="143"/>
      <c r="L192" s="144"/>
      <c r="M192" s="198"/>
      <c r="N192" s="140"/>
      <c r="O192" s="143"/>
      <c r="P192" s="143"/>
      <c r="Q192" s="144"/>
      <c r="R192" s="198"/>
      <c r="S192" s="199"/>
      <c r="T192" s="199"/>
      <c r="U192" s="176"/>
      <c r="V192" s="199"/>
      <c r="W192" s="199"/>
      <c r="X192" s="176"/>
      <c r="Y192" s="74"/>
      <c r="Z192" s="74"/>
      <c r="AA192" s="74"/>
      <c r="AB192" s="74"/>
    </row>
    <row r="193" spans="1:28" ht="16.5">
      <c r="A193" s="116">
        <v>2</v>
      </c>
      <c r="B193" s="38" t="s">
        <v>156</v>
      </c>
      <c r="C193" s="195">
        <v>1369.7918768074742</v>
      </c>
      <c r="D193" s="175">
        <v>48.62058176464779</v>
      </c>
      <c r="E193" s="196">
        <f aca="true" t="shared" si="14" ref="E193:E200">D193/C193</f>
        <v>0.035494867934219375</v>
      </c>
      <c r="F193" s="197"/>
      <c r="J193" s="39"/>
      <c r="K193" s="200"/>
      <c r="L193" s="201"/>
      <c r="M193" s="202"/>
      <c r="N193" s="140"/>
      <c r="O193" s="39"/>
      <c r="P193" s="200"/>
      <c r="Q193" s="201"/>
      <c r="R193" s="202"/>
      <c r="S193" s="199"/>
      <c r="T193" s="199"/>
      <c r="U193" s="176"/>
      <c r="V193" s="199"/>
      <c r="W193" s="199"/>
      <c r="X193" s="176"/>
      <c r="Y193" s="74"/>
      <c r="Z193" s="74"/>
      <c r="AA193" s="74"/>
      <c r="AB193" s="74"/>
    </row>
    <row r="194" spans="1:28" ht="16.5">
      <c r="A194" s="116">
        <v>3</v>
      </c>
      <c r="B194" s="38" t="s">
        <v>157</v>
      </c>
      <c r="C194" s="195">
        <v>823.0486974173231</v>
      </c>
      <c r="D194" s="175">
        <v>28.970339918163944</v>
      </c>
      <c r="E194" s="196">
        <f t="shared" si="14"/>
        <v>0.035198816314357964</v>
      </c>
      <c r="F194" s="197"/>
      <c r="J194" s="39"/>
      <c r="K194" s="200"/>
      <c r="L194" s="201"/>
      <c r="M194" s="202"/>
      <c r="N194" s="140"/>
      <c r="O194" s="39"/>
      <c r="P194" s="200"/>
      <c r="Q194" s="201"/>
      <c r="R194" s="202"/>
      <c r="S194" s="199"/>
      <c r="T194" s="199"/>
      <c r="U194" s="203"/>
      <c r="V194" s="199"/>
      <c r="W194" s="199"/>
      <c r="X194" s="176"/>
      <c r="Y194" s="74"/>
      <c r="Z194" s="74"/>
      <c r="AA194" s="74"/>
      <c r="AB194" s="74"/>
    </row>
    <row r="195" spans="1:28" ht="16.5">
      <c r="A195" s="116">
        <v>4</v>
      </c>
      <c r="B195" s="38" t="s">
        <v>158</v>
      </c>
      <c r="C195" s="195">
        <v>1169.5888564020288</v>
      </c>
      <c r="D195" s="175">
        <v>41.33113023186766</v>
      </c>
      <c r="E195" s="196">
        <f t="shared" si="14"/>
        <v>0.03533817033706475</v>
      </c>
      <c r="F195" s="197"/>
      <c r="J195" s="39"/>
      <c r="K195" s="200"/>
      <c r="L195" s="201"/>
      <c r="M195" s="202"/>
      <c r="N195" s="140"/>
      <c r="O195" s="39"/>
      <c r="P195" s="200"/>
      <c r="Q195" s="201"/>
      <c r="R195" s="202"/>
      <c r="S195" s="199"/>
      <c r="T195" s="199"/>
      <c r="U195" s="176"/>
      <c r="V195" s="199"/>
      <c r="W195" s="199"/>
      <c r="X195" s="176"/>
      <c r="Y195" s="74"/>
      <c r="Z195" s="74"/>
      <c r="AA195" s="74"/>
      <c r="AB195" s="74"/>
    </row>
    <row r="196" spans="1:28" ht="16.5">
      <c r="A196" s="116">
        <v>5</v>
      </c>
      <c r="B196" s="38" t="s">
        <v>159</v>
      </c>
      <c r="C196" s="195">
        <v>1236.1766216082501</v>
      </c>
      <c r="D196" s="175">
        <v>43.220531337722974</v>
      </c>
      <c r="E196" s="196">
        <f t="shared" si="14"/>
        <v>0.03496307128142709</v>
      </c>
      <c r="F196" s="197"/>
      <c r="J196" s="39"/>
      <c r="K196" s="200"/>
      <c r="L196" s="201"/>
      <c r="M196" s="202"/>
      <c r="N196" s="140"/>
      <c r="O196" s="39"/>
      <c r="P196" s="200"/>
      <c r="Q196" s="201"/>
      <c r="R196" s="202"/>
      <c r="S196" s="199"/>
      <c r="T196" s="199"/>
      <c r="U196" s="176"/>
      <c r="V196" s="199"/>
      <c r="W196" s="199"/>
      <c r="X196" s="176"/>
      <c r="Y196" s="74"/>
      <c r="Z196" s="74"/>
      <c r="AA196" s="74"/>
      <c r="AB196" s="74"/>
    </row>
    <row r="197" spans="1:28" ht="16.5">
      <c r="A197" s="116">
        <v>6</v>
      </c>
      <c r="B197" s="38" t="s">
        <v>160</v>
      </c>
      <c r="C197" s="195">
        <v>906.0379087944485</v>
      </c>
      <c r="D197" s="175">
        <v>32.40909117893705</v>
      </c>
      <c r="E197" s="196">
        <f t="shared" si="14"/>
        <v>0.0357701271264243</v>
      </c>
      <c r="F197" s="197"/>
      <c r="J197" s="39"/>
      <c r="K197" s="200"/>
      <c r="L197" s="201"/>
      <c r="M197" s="202"/>
      <c r="N197" s="140"/>
      <c r="O197" s="39"/>
      <c r="P197" s="200"/>
      <c r="Q197" s="201"/>
      <c r="R197" s="202"/>
      <c r="S197" s="199"/>
      <c r="T197" s="199"/>
      <c r="U197" s="176"/>
      <c r="V197" s="199"/>
      <c r="W197" s="199"/>
      <c r="X197" s="176"/>
      <c r="Y197" s="74"/>
      <c r="Z197" s="74"/>
      <c r="AA197" s="74"/>
      <c r="AB197" s="74"/>
    </row>
    <row r="198" spans="1:28" ht="16.5">
      <c r="A198" s="116">
        <v>7</v>
      </c>
      <c r="B198" s="38" t="s">
        <v>161</v>
      </c>
      <c r="C198" s="195">
        <v>1333.5542622868861</v>
      </c>
      <c r="D198" s="175">
        <v>48.6693822202261</v>
      </c>
      <c r="E198" s="196">
        <f t="shared" si="14"/>
        <v>0.03649598939960937</v>
      </c>
      <c r="F198" s="197"/>
      <c r="J198" s="39"/>
      <c r="K198" s="200"/>
      <c r="L198" s="201"/>
      <c r="M198" s="202"/>
      <c r="N198" s="140"/>
      <c r="O198" s="39"/>
      <c r="P198" s="200"/>
      <c r="Q198" s="201"/>
      <c r="R198" s="202"/>
      <c r="S198" s="199"/>
      <c r="T198" s="199"/>
      <c r="U198" s="176"/>
      <c r="V198" s="199"/>
      <c r="W198" s="199"/>
      <c r="X198" s="176"/>
      <c r="Y198" s="74"/>
      <c r="Z198" s="74"/>
      <c r="AA198" s="74"/>
      <c r="AB198" s="74"/>
    </row>
    <row r="199" spans="1:28" ht="16.5">
      <c r="A199" s="116">
        <v>8</v>
      </c>
      <c r="B199" s="38" t="s">
        <v>162</v>
      </c>
      <c r="C199" s="195">
        <v>1272.0251816976918</v>
      </c>
      <c r="D199" s="175">
        <v>46.009318998888716</v>
      </c>
      <c r="E199" s="196">
        <f t="shared" si="14"/>
        <v>0.03617013221191343</v>
      </c>
      <c r="F199" s="197"/>
      <c r="J199" s="39"/>
      <c r="K199" s="200"/>
      <c r="L199" s="201"/>
      <c r="M199" s="202"/>
      <c r="N199" s="140"/>
      <c r="O199" s="39"/>
      <c r="P199" s="200"/>
      <c r="Q199" s="201"/>
      <c r="R199" s="202"/>
      <c r="S199" s="199"/>
      <c r="T199" s="199"/>
      <c r="U199" s="176"/>
      <c r="V199" s="199"/>
      <c r="W199" s="199"/>
      <c r="X199" s="176"/>
      <c r="Y199" s="74"/>
      <c r="Z199" s="74"/>
      <c r="AA199" s="74"/>
      <c r="AB199" s="74"/>
    </row>
    <row r="200" spans="1:28" ht="16.5">
      <c r="A200" s="204"/>
      <c r="B200" s="38" t="s">
        <v>10</v>
      </c>
      <c r="C200" s="205">
        <f>SUM(C192:C199)</f>
        <v>10006.550000000001</v>
      </c>
      <c r="D200" s="206">
        <f>SUM(D192:D199)</f>
        <v>356.13200000000006</v>
      </c>
      <c r="E200" s="196">
        <f t="shared" si="14"/>
        <v>0.03558988862295197</v>
      </c>
      <c r="F200" s="197"/>
      <c r="J200" s="39"/>
      <c r="K200" s="200"/>
      <c r="L200" s="201"/>
      <c r="M200" s="202"/>
      <c r="N200" s="140"/>
      <c r="O200" s="39"/>
      <c r="P200" s="200"/>
      <c r="Q200" s="201"/>
      <c r="R200" s="202"/>
      <c r="S200" s="74"/>
      <c r="T200" s="74"/>
      <c r="U200" s="176"/>
      <c r="V200" s="176"/>
      <c r="W200" s="176"/>
      <c r="X200" s="74"/>
      <c r="Y200" s="74"/>
      <c r="Z200" s="74"/>
      <c r="AA200" s="74"/>
      <c r="AB200" s="74"/>
    </row>
    <row r="201" spans="7:28" ht="16.5">
      <c r="G201" s="152"/>
      <c r="H201" s="153"/>
      <c r="I201" s="153"/>
      <c r="J201" s="39"/>
      <c r="K201" s="200"/>
      <c r="L201" s="201"/>
      <c r="M201" s="202"/>
      <c r="N201" s="155"/>
      <c r="O201" s="39"/>
      <c r="P201" s="200"/>
      <c r="Q201" s="201"/>
      <c r="R201" s="202"/>
      <c r="S201" s="166"/>
      <c r="T201" s="166"/>
      <c r="U201" s="74"/>
      <c r="V201" s="74"/>
      <c r="W201" s="74"/>
      <c r="X201" s="74"/>
      <c r="Y201" s="74"/>
      <c r="Z201" s="74"/>
      <c r="AA201" s="74"/>
      <c r="AB201" s="74"/>
    </row>
    <row r="202" spans="10:28" ht="15.75">
      <c r="J202" s="207"/>
      <c r="K202" s="208"/>
      <c r="L202" s="209"/>
      <c r="M202" s="210"/>
      <c r="N202" s="140"/>
      <c r="O202" s="140"/>
      <c r="P202" s="110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1:28" s="173" customFormat="1" ht="17.25">
      <c r="A203" s="553" t="s">
        <v>243</v>
      </c>
      <c r="B203" s="553"/>
      <c r="C203" s="553"/>
      <c r="D203" s="553"/>
      <c r="E203" s="211"/>
      <c r="F203" s="212"/>
      <c r="G203" s="189"/>
      <c r="H203" s="189"/>
      <c r="I203" s="189"/>
      <c r="J203" s="207"/>
      <c r="K203" s="208"/>
      <c r="L203" s="209"/>
      <c r="M203" s="210"/>
      <c r="N203" s="189"/>
      <c r="O203" s="189"/>
      <c r="P203" s="189"/>
      <c r="Q203" s="190"/>
      <c r="R203" s="190"/>
      <c r="S203" s="190"/>
      <c r="T203" s="190"/>
      <c r="U203" s="172"/>
      <c r="V203" s="172"/>
      <c r="W203" s="172"/>
      <c r="X203" s="172"/>
      <c r="Y203" s="172"/>
      <c r="Z203" s="172"/>
      <c r="AA203" s="172"/>
      <c r="AB203" s="172"/>
    </row>
    <row r="204" spans="1:151" ht="17.25">
      <c r="A204" s="555" t="s">
        <v>244</v>
      </c>
      <c r="B204" s="555"/>
      <c r="C204" s="555"/>
      <c r="D204" s="555"/>
      <c r="E204" s="160" t="s">
        <v>281</v>
      </c>
      <c r="J204" s="207"/>
      <c r="K204" s="208"/>
      <c r="L204" s="209"/>
      <c r="M204" s="210"/>
      <c r="N204" s="140"/>
      <c r="O204" s="140"/>
      <c r="P204" s="140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EU204" s="3" t="s">
        <v>153</v>
      </c>
    </row>
    <row r="205" spans="1:28" ht="33.75" thickBot="1">
      <c r="A205" s="36" t="s">
        <v>2</v>
      </c>
      <c r="B205" s="36" t="s">
        <v>9</v>
      </c>
      <c r="C205" s="36" t="s">
        <v>203</v>
      </c>
      <c r="D205" s="36" t="s">
        <v>245</v>
      </c>
      <c r="E205" s="36" t="s">
        <v>205</v>
      </c>
      <c r="F205" s="194"/>
      <c r="J205" s="207"/>
      <c r="K205" s="208"/>
      <c r="L205" s="209"/>
      <c r="M205" s="210"/>
      <c r="N205" s="140"/>
      <c r="O205" s="140"/>
      <c r="P205" s="140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</row>
    <row r="206" spans="1:28" ht="15" customHeight="1">
      <c r="A206" s="213">
        <v>1</v>
      </c>
      <c r="B206" s="38" t="s">
        <v>155</v>
      </c>
      <c r="C206" s="214">
        <v>1896.3265949858978</v>
      </c>
      <c r="D206" s="214">
        <v>103.27302800645998</v>
      </c>
      <c r="E206" s="32">
        <f>D206/C206</f>
        <v>0.05445951571819198</v>
      </c>
      <c r="J206" s="143"/>
      <c r="K206" s="143"/>
      <c r="L206" s="144"/>
      <c r="M206" s="215"/>
      <c r="N206" s="140"/>
      <c r="O206" s="140"/>
      <c r="P206" s="216"/>
      <c r="Q206" s="199"/>
      <c r="R206" s="199"/>
      <c r="S206" s="199"/>
      <c r="T206" s="176"/>
      <c r="U206" s="74"/>
      <c r="V206" s="74"/>
      <c r="W206" s="74"/>
      <c r="X206" s="74"/>
      <c r="Y206" s="74"/>
      <c r="Z206" s="74"/>
      <c r="AA206" s="74"/>
      <c r="AB206" s="74"/>
    </row>
    <row r="207" spans="1:28" ht="16.5">
      <c r="A207" s="213">
        <v>2</v>
      </c>
      <c r="B207" s="38" t="s">
        <v>156</v>
      </c>
      <c r="C207" s="214">
        <v>1369.7918768074742</v>
      </c>
      <c r="D207" s="214">
        <v>75.42992202226753</v>
      </c>
      <c r="E207" s="32">
        <f aca="true" t="shared" si="15" ref="E207:E214">D207/C207</f>
        <v>0.05506670268630108</v>
      </c>
      <c r="J207" s="39"/>
      <c r="K207" s="217"/>
      <c r="L207" s="218"/>
      <c r="M207" s="219"/>
      <c r="N207" s="140"/>
      <c r="O207" s="140"/>
      <c r="P207" s="216"/>
      <c r="Q207" s="199"/>
      <c r="R207" s="199"/>
      <c r="S207" s="199"/>
      <c r="T207" s="176"/>
      <c r="U207" s="74"/>
      <c r="V207" s="74"/>
      <c r="W207" s="74"/>
      <c r="X207" s="74"/>
      <c r="Y207" s="74"/>
      <c r="Z207" s="74"/>
      <c r="AA207" s="74"/>
      <c r="AB207" s="74"/>
    </row>
    <row r="208" spans="1:28" ht="16.5">
      <c r="A208" s="213">
        <v>3</v>
      </c>
      <c r="B208" s="38" t="s">
        <v>157</v>
      </c>
      <c r="C208" s="214">
        <v>823.0486974173231</v>
      </c>
      <c r="D208" s="214">
        <v>44.66870625878994</v>
      </c>
      <c r="E208" s="32">
        <f t="shared" si="15"/>
        <v>0.054272251932306836</v>
      </c>
      <c r="J208" s="39"/>
      <c r="K208" s="217"/>
      <c r="L208" s="218"/>
      <c r="M208" s="219"/>
      <c r="N208" s="140"/>
      <c r="O208" s="140"/>
      <c r="P208" s="216"/>
      <c r="Q208" s="199"/>
      <c r="R208" s="199"/>
      <c r="S208" s="199"/>
      <c r="T208" s="176"/>
      <c r="U208" s="74"/>
      <c r="V208" s="74"/>
      <c r="W208" s="74"/>
      <c r="X208" s="74"/>
      <c r="Y208" s="74"/>
      <c r="Z208" s="74"/>
      <c r="AA208" s="74"/>
      <c r="AB208" s="74"/>
    </row>
    <row r="209" spans="1:28" ht="16.5">
      <c r="A209" s="213">
        <v>4</v>
      </c>
      <c r="B209" s="38" t="s">
        <v>158</v>
      </c>
      <c r="C209" s="214">
        <v>1169.5888564020288</v>
      </c>
      <c r="D209" s="214">
        <v>63.797000353979</v>
      </c>
      <c r="E209" s="32">
        <f t="shared" si="15"/>
        <v>0.05454651863752858</v>
      </c>
      <c r="J209" s="39"/>
      <c r="K209" s="217"/>
      <c r="L209" s="218"/>
      <c r="M209" s="219"/>
      <c r="N209" s="140"/>
      <c r="O209" s="140"/>
      <c r="P209" s="216"/>
      <c r="Q209" s="199"/>
      <c r="R209" s="199"/>
      <c r="S209" s="199"/>
      <c r="T209" s="176"/>
      <c r="U209" s="74"/>
      <c r="V209" s="74"/>
      <c r="W209" s="74"/>
      <c r="X209" s="74"/>
      <c r="Y209" s="74"/>
      <c r="Z209" s="74"/>
      <c r="AA209" s="74"/>
      <c r="AB209" s="74"/>
    </row>
    <row r="210" spans="1:28" ht="16.5">
      <c r="A210" s="213">
        <v>5</v>
      </c>
      <c r="B210" s="38" t="s">
        <v>159</v>
      </c>
      <c r="C210" s="214">
        <v>1236.1766216082501</v>
      </c>
      <c r="D210" s="214">
        <v>66.31646544984903</v>
      </c>
      <c r="E210" s="32">
        <f t="shared" si="15"/>
        <v>0.05364643230639013</v>
      </c>
      <c r="J210" s="39"/>
      <c r="K210" s="217"/>
      <c r="L210" s="218"/>
      <c r="M210" s="219"/>
      <c r="N210" s="140"/>
      <c r="O210" s="140"/>
      <c r="P210" s="216"/>
      <c r="Q210" s="199"/>
      <c r="R210" s="199"/>
      <c r="S210" s="199"/>
      <c r="T210" s="176"/>
      <c r="U210" s="74"/>
      <c r="V210" s="74"/>
      <c r="W210" s="74"/>
      <c r="X210" s="74"/>
      <c r="Y210" s="74"/>
      <c r="Z210" s="74"/>
      <c r="AA210" s="74"/>
      <c r="AB210" s="74"/>
    </row>
    <row r="211" spans="1:28" ht="16.5">
      <c r="A211" s="213">
        <v>6</v>
      </c>
      <c r="B211" s="38" t="s">
        <v>160</v>
      </c>
      <c r="C211" s="214">
        <v>906.0379087944485</v>
      </c>
      <c r="D211" s="214">
        <v>50.56452581814426</v>
      </c>
      <c r="E211" s="32">
        <f t="shared" si="15"/>
        <v>0.05580839976709601</v>
      </c>
      <c r="J211" s="39"/>
      <c r="K211" s="217"/>
      <c r="L211" s="218"/>
      <c r="M211" s="219"/>
      <c r="N211" s="140"/>
      <c r="O211" s="140"/>
      <c r="P211" s="216"/>
      <c r="Q211" s="199"/>
      <c r="R211" s="199"/>
      <c r="S211" s="199"/>
      <c r="T211" s="176"/>
      <c r="U211" s="74"/>
      <c r="V211" s="74"/>
      <c r="W211" s="74"/>
      <c r="X211" s="74"/>
      <c r="Y211" s="74"/>
      <c r="Z211" s="74"/>
      <c r="AA211" s="74"/>
      <c r="AB211" s="74"/>
    </row>
    <row r="212" spans="1:28" ht="16.5">
      <c r="A212" s="213">
        <v>7</v>
      </c>
      <c r="B212" s="38" t="s">
        <v>161</v>
      </c>
      <c r="C212" s="214">
        <v>1333.5542622868861</v>
      </c>
      <c r="D212" s="214">
        <v>77.0359466476308</v>
      </c>
      <c r="E212" s="32">
        <f t="shared" si="15"/>
        <v>0.0577673881192681</v>
      </c>
      <c r="J212" s="39"/>
      <c r="K212" s="217"/>
      <c r="L212" s="218"/>
      <c r="M212" s="219"/>
      <c r="N212" s="140"/>
      <c r="O212" s="140"/>
      <c r="P212" s="216"/>
      <c r="Q212" s="199"/>
      <c r="R212" s="199"/>
      <c r="S212" s="199"/>
      <c r="T212" s="176"/>
      <c r="U212" s="74"/>
      <c r="V212" s="74"/>
      <c r="W212" s="74"/>
      <c r="X212" s="74"/>
      <c r="Y212" s="74"/>
      <c r="Z212" s="74"/>
      <c r="AA212" s="74"/>
      <c r="AB212" s="74"/>
    </row>
    <row r="213" spans="1:28" ht="16.5">
      <c r="A213" s="213">
        <v>8</v>
      </c>
      <c r="B213" s="38" t="s">
        <v>162</v>
      </c>
      <c r="C213" s="214">
        <v>1272.0251816976918</v>
      </c>
      <c r="D213" s="214">
        <v>72.27445544288054</v>
      </c>
      <c r="E213" s="32">
        <f t="shared" si="15"/>
        <v>0.05681841561219753</v>
      </c>
      <c r="J213" s="39"/>
      <c r="K213" s="217"/>
      <c r="L213" s="218"/>
      <c r="M213" s="219"/>
      <c r="N213" s="140"/>
      <c r="O213" s="140"/>
      <c r="P213" s="216"/>
      <c r="Q213" s="199"/>
      <c r="R213" s="199"/>
      <c r="S213" s="199"/>
      <c r="T213" s="176"/>
      <c r="U213" s="74"/>
      <c r="V213" s="74"/>
      <c r="W213" s="74"/>
      <c r="X213" s="74"/>
      <c r="Y213" s="74"/>
      <c r="Z213" s="74"/>
      <c r="AA213" s="74"/>
      <c r="AB213" s="74"/>
    </row>
    <row r="214" spans="1:28" ht="16.5">
      <c r="A214" s="220"/>
      <c r="B214" s="221" t="s">
        <v>10</v>
      </c>
      <c r="C214" s="222">
        <f>SUM(C206:C213)</f>
        <v>10006.550000000001</v>
      </c>
      <c r="D214" s="214">
        <f>SUM(D206:D213)</f>
        <v>553.3600500000011</v>
      </c>
      <c r="E214" s="58">
        <f t="shared" si="15"/>
        <v>0.055299783641714784</v>
      </c>
      <c r="F214" s="9"/>
      <c r="J214" s="39"/>
      <c r="K214" s="217"/>
      <c r="L214" s="218"/>
      <c r="M214" s="219"/>
      <c r="N214" s="140"/>
      <c r="O214" s="140"/>
      <c r="P214" s="140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10:28" ht="16.5">
      <c r="J215" s="39"/>
      <c r="K215" s="217"/>
      <c r="L215" s="218"/>
      <c r="M215" s="219"/>
      <c r="N215" s="140"/>
      <c r="O215" s="140"/>
      <c r="P215" s="140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10:28" ht="16.5">
      <c r="J216" s="157"/>
      <c r="K216" s="223"/>
      <c r="L216" s="224"/>
      <c r="M216" s="140"/>
      <c r="N216" s="140"/>
      <c r="O216" s="140"/>
      <c r="P216" s="140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1:17" s="228" customFormat="1" ht="15">
      <c r="A217" s="225"/>
      <c r="B217" s="226"/>
      <c r="C217" s="226"/>
      <c r="D217" s="226"/>
      <c r="E217" s="226"/>
      <c r="F217" s="227"/>
      <c r="G217" s="152"/>
      <c r="H217" s="153"/>
      <c r="I217" s="153"/>
      <c r="J217" s="207"/>
      <c r="K217" s="223"/>
      <c r="L217" s="224"/>
      <c r="M217" s="140"/>
      <c r="N217" s="155"/>
      <c r="O217" s="155"/>
      <c r="P217" s="155"/>
      <c r="Q217" s="166"/>
    </row>
    <row r="218" spans="1:23" s="173" customFormat="1" ht="17.25">
      <c r="A218" s="168" t="s">
        <v>132</v>
      </c>
      <c r="B218" s="37"/>
      <c r="C218" s="37"/>
      <c r="D218" s="37"/>
      <c r="E218" s="37"/>
      <c r="F218" s="67"/>
      <c r="G218" s="169"/>
      <c r="H218" s="170"/>
      <c r="I218" s="170"/>
      <c r="J218" s="207"/>
      <c r="K218" s="223"/>
      <c r="L218" s="224"/>
      <c r="M218" s="140"/>
      <c r="N218" s="171"/>
      <c r="O218" s="171"/>
      <c r="P218" s="171"/>
      <c r="Q218" s="172"/>
      <c r="R218" s="172"/>
      <c r="S218" s="172"/>
      <c r="T218" s="172"/>
      <c r="U218" s="172"/>
      <c r="V218" s="172"/>
      <c r="W218" s="172"/>
    </row>
    <row r="219" spans="1:23" ht="17.25">
      <c r="A219" s="168"/>
      <c r="B219" s="37"/>
      <c r="C219" s="37"/>
      <c r="D219" s="37"/>
      <c r="E219" s="37"/>
      <c r="F219" s="67" t="s">
        <v>11</v>
      </c>
      <c r="J219" s="207"/>
      <c r="K219" s="223"/>
      <c r="L219" s="224"/>
      <c r="M219" s="140"/>
      <c r="N219" s="140"/>
      <c r="O219" s="140"/>
      <c r="P219" s="140"/>
      <c r="Q219" s="74"/>
      <c r="R219" s="74"/>
      <c r="S219" s="74"/>
      <c r="T219" s="74"/>
      <c r="U219" s="74"/>
      <c r="V219" s="74"/>
      <c r="W219" s="74"/>
    </row>
    <row r="220" spans="1:23" ht="48" customHeight="1">
      <c r="A220" s="36" t="s">
        <v>12</v>
      </c>
      <c r="B220" s="36" t="s">
        <v>246</v>
      </c>
      <c r="C220" s="36" t="s">
        <v>247</v>
      </c>
      <c r="D220" s="36" t="s">
        <v>13</v>
      </c>
      <c r="E220" s="36" t="s">
        <v>14</v>
      </c>
      <c r="F220" s="131" t="s">
        <v>15</v>
      </c>
      <c r="J220" s="207"/>
      <c r="K220" s="223"/>
      <c r="L220" s="224"/>
      <c r="M220" s="140"/>
      <c r="N220" s="140"/>
      <c r="O220" s="140"/>
      <c r="P220" s="140"/>
      <c r="Q220" s="74"/>
      <c r="R220" s="74"/>
      <c r="S220" s="74"/>
      <c r="T220" s="74"/>
      <c r="U220" s="74"/>
      <c r="V220" s="74"/>
      <c r="W220" s="74"/>
    </row>
    <row r="221" spans="1:23" ht="16.5">
      <c r="A221" s="229">
        <f>C200</f>
        <v>10006.550000000001</v>
      </c>
      <c r="B221" s="230">
        <f>D200</f>
        <v>356.13200000000006</v>
      </c>
      <c r="C221" s="231">
        <v>9070.410000000002</v>
      </c>
      <c r="D221" s="232">
        <f>B221+C221</f>
        <v>9426.542000000001</v>
      </c>
      <c r="E221" s="233">
        <f>D221/A221</f>
        <v>0.942037165656495</v>
      </c>
      <c r="F221" s="234">
        <f>A221*85/100</f>
        <v>8505.567500000001</v>
      </c>
      <c r="J221" s="207"/>
      <c r="K221" s="223"/>
      <c r="L221" s="224"/>
      <c r="M221" s="140"/>
      <c r="N221" s="140"/>
      <c r="O221" s="140"/>
      <c r="P221" s="140"/>
      <c r="Q221" s="74"/>
      <c r="R221" s="74"/>
      <c r="S221" s="74"/>
      <c r="T221" s="74"/>
      <c r="U221" s="74"/>
      <c r="V221" s="74"/>
      <c r="W221" s="74"/>
    </row>
    <row r="222" spans="1:23" ht="16.5">
      <c r="A222" s="557" t="s">
        <v>77</v>
      </c>
      <c r="B222" s="557"/>
      <c r="C222" s="557"/>
      <c r="D222" s="235"/>
      <c r="E222" s="236"/>
      <c r="F222" s="237"/>
      <c r="J222" s="207"/>
      <c r="K222" s="223"/>
      <c r="L222" s="224"/>
      <c r="M222" s="140"/>
      <c r="N222" s="140"/>
      <c r="O222" s="140"/>
      <c r="P222" s="140"/>
      <c r="Q222" s="74"/>
      <c r="R222" s="74"/>
      <c r="S222" s="74"/>
      <c r="T222" s="74"/>
      <c r="U222" s="74"/>
      <c r="V222" s="74"/>
      <c r="W222" s="74"/>
    </row>
    <row r="223" spans="10:23" ht="15">
      <c r="J223" s="207"/>
      <c r="K223" s="223"/>
      <c r="L223" s="224"/>
      <c r="M223" s="140"/>
      <c r="N223" s="140"/>
      <c r="O223" s="140"/>
      <c r="P223" s="140"/>
      <c r="Q223" s="74"/>
      <c r="R223" s="74"/>
      <c r="S223" s="74"/>
      <c r="T223" s="74"/>
      <c r="U223" s="74"/>
      <c r="V223" s="74"/>
      <c r="W223" s="74"/>
    </row>
    <row r="224" spans="10:23" ht="15.75">
      <c r="J224" s="91"/>
      <c r="K224" s="238"/>
      <c r="L224" s="239"/>
      <c r="M224" s="167"/>
      <c r="N224" s="140"/>
      <c r="O224" s="140"/>
      <c r="P224" s="140"/>
      <c r="Q224" s="74"/>
      <c r="R224" s="74"/>
      <c r="S224" s="74"/>
      <c r="T224" s="74"/>
      <c r="U224" s="74"/>
      <c r="V224" s="74"/>
      <c r="W224" s="74"/>
    </row>
    <row r="225" spans="1:23" s="173" customFormat="1" ht="17.25">
      <c r="A225" s="536" t="s">
        <v>248</v>
      </c>
      <c r="B225" s="536"/>
      <c r="C225" s="536"/>
      <c r="D225" s="536"/>
      <c r="E225" s="240"/>
      <c r="F225" s="67"/>
      <c r="G225" s="241"/>
      <c r="H225" s="6"/>
      <c r="I225" s="6"/>
      <c r="J225" s="140"/>
      <c r="K225" s="140"/>
      <c r="L225" s="140"/>
      <c r="M225" s="140"/>
      <c r="N225" s="140"/>
      <c r="O225" s="140"/>
      <c r="P225" s="140"/>
      <c r="Q225" s="74"/>
      <c r="R225" s="74"/>
      <c r="S225" s="74"/>
      <c r="T225" s="74"/>
      <c r="U225" s="172"/>
      <c r="V225" s="172"/>
      <c r="W225" s="172"/>
    </row>
    <row r="226" spans="1:23" ht="17.25">
      <c r="A226" s="537" t="s">
        <v>249</v>
      </c>
      <c r="B226" s="537"/>
      <c r="C226" s="537"/>
      <c r="D226" s="537"/>
      <c r="E226" s="37"/>
      <c r="F226" s="67"/>
      <c r="G226" s="241"/>
      <c r="J226" s="140"/>
      <c r="K226" s="140"/>
      <c r="L226" s="140"/>
      <c r="M226" s="140"/>
      <c r="N226" s="140"/>
      <c r="O226" s="140"/>
      <c r="P226" s="140"/>
      <c r="Q226" s="74"/>
      <c r="R226" s="74"/>
      <c r="S226" s="74"/>
      <c r="T226" s="74"/>
      <c r="U226" s="74"/>
      <c r="V226" s="74"/>
      <c r="W226" s="74"/>
    </row>
    <row r="227" spans="1:23" ht="45.75" customHeight="1" thickBot="1">
      <c r="A227" s="36" t="s">
        <v>2</v>
      </c>
      <c r="B227" s="36" t="s">
        <v>16</v>
      </c>
      <c r="C227" s="36" t="s">
        <v>206</v>
      </c>
      <c r="D227" s="36" t="s">
        <v>246</v>
      </c>
      <c r="E227" s="36" t="s">
        <v>103</v>
      </c>
      <c r="F227" s="131" t="s">
        <v>17</v>
      </c>
      <c r="G227" s="242" t="s">
        <v>18</v>
      </c>
      <c r="H227" s="243"/>
      <c r="I227" s="244"/>
      <c r="J227" s="245"/>
      <c r="K227" s="245"/>
      <c r="L227" s="245"/>
      <c r="M227" s="245"/>
      <c r="N227" s="245"/>
      <c r="O227" s="245"/>
      <c r="P227" s="245"/>
      <c r="Q227" s="246"/>
      <c r="R227" s="246"/>
      <c r="S227" s="246"/>
      <c r="T227" s="246"/>
      <c r="U227" s="74"/>
      <c r="V227" s="74"/>
      <c r="W227" s="74"/>
    </row>
    <row r="228" spans="1:23" ht="16.5">
      <c r="A228" s="116">
        <v>1</v>
      </c>
      <c r="B228" s="39" t="s">
        <v>155</v>
      </c>
      <c r="C228" s="247">
        <v>1896.3265949858978</v>
      </c>
      <c r="D228" s="230">
        <v>66.9016243495458</v>
      </c>
      <c r="E228" s="231">
        <v>1718.6100536569143</v>
      </c>
      <c r="F228" s="230">
        <f>E228+D228</f>
        <v>1785.51167800646</v>
      </c>
      <c r="G228" s="86">
        <f>F228/C228</f>
        <v>0.9415633798141918</v>
      </c>
      <c r="H228" s="248"/>
      <c r="I228" s="249"/>
      <c r="J228" s="250"/>
      <c r="K228" s="250"/>
      <c r="L228" s="251"/>
      <c r="M228" s="215"/>
      <c r="N228" s="252"/>
      <c r="O228" s="252"/>
      <c r="P228" s="216"/>
      <c r="Q228" s="199"/>
      <c r="R228" s="199"/>
      <c r="S228" s="199"/>
      <c r="T228" s="253"/>
      <c r="U228" s="74"/>
      <c r="V228" s="74"/>
      <c r="W228" s="74"/>
    </row>
    <row r="229" spans="1:23" ht="16.5">
      <c r="A229" s="116">
        <v>2</v>
      </c>
      <c r="B229" s="39" t="s">
        <v>156</v>
      </c>
      <c r="C229" s="247">
        <v>1369.7918768074742</v>
      </c>
      <c r="D229" s="230">
        <v>48.62058176464779</v>
      </c>
      <c r="E229" s="231">
        <v>1241.5755402576197</v>
      </c>
      <c r="F229" s="230">
        <f aca="true" t="shared" si="16" ref="F229:F235">E229+D229</f>
        <v>1290.1961220222674</v>
      </c>
      <c r="G229" s="86">
        <f aca="true" t="shared" si="17" ref="G229:G236">F229/C229</f>
        <v>0.9418920814666256</v>
      </c>
      <c r="H229" s="248"/>
      <c r="I229" s="249"/>
      <c r="J229" s="39"/>
      <c r="K229" s="217"/>
      <c r="L229" s="218"/>
      <c r="M229" s="219"/>
      <c r="N229" s="252"/>
      <c r="O229" s="252"/>
      <c r="P229" s="216"/>
      <c r="Q229" s="199"/>
      <c r="R229" s="199"/>
      <c r="S229" s="199"/>
      <c r="T229" s="253"/>
      <c r="U229" s="74"/>
      <c r="V229" s="74"/>
      <c r="W229" s="74"/>
    </row>
    <row r="230" spans="1:23" ht="16.5">
      <c r="A230" s="116">
        <v>3</v>
      </c>
      <c r="B230" s="39" t="s">
        <v>157</v>
      </c>
      <c r="C230" s="247">
        <v>823.0486974173231</v>
      </c>
      <c r="D230" s="230">
        <v>28.970339918163944</v>
      </c>
      <c r="E230" s="231">
        <v>745.880666340626</v>
      </c>
      <c r="F230" s="230">
        <f t="shared" si="16"/>
        <v>774.85100625879</v>
      </c>
      <c r="G230" s="86">
        <f t="shared" si="17"/>
        <v>0.9414400492828985</v>
      </c>
      <c r="H230" s="248"/>
      <c r="I230" s="249"/>
      <c r="J230" s="39"/>
      <c r="K230" s="217"/>
      <c r="L230" s="218"/>
      <c r="M230" s="219"/>
      <c r="N230" s="252"/>
      <c r="O230" s="252"/>
      <c r="P230" s="216"/>
      <c r="Q230" s="199"/>
      <c r="R230" s="199"/>
      <c r="S230" s="199"/>
      <c r="T230" s="253"/>
      <c r="U230" s="74"/>
      <c r="V230" s="74"/>
      <c r="W230" s="74"/>
    </row>
    <row r="231" spans="1:23" ht="16.5">
      <c r="A231" s="116">
        <v>4</v>
      </c>
      <c r="B231" s="39" t="s">
        <v>158</v>
      </c>
      <c r="C231" s="247">
        <v>1169.5888564020288</v>
      </c>
      <c r="D231" s="230">
        <v>41.33113023186766</v>
      </c>
      <c r="E231" s="231">
        <v>1060.0155201221112</v>
      </c>
      <c r="F231" s="230">
        <f t="shared" si="16"/>
        <v>1101.346650353979</v>
      </c>
      <c r="G231" s="86">
        <f t="shared" si="17"/>
        <v>0.9416528246874878</v>
      </c>
      <c r="H231" s="248"/>
      <c r="I231" s="249"/>
      <c r="J231" s="39"/>
      <c r="K231" s="217"/>
      <c r="L231" s="218"/>
      <c r="M231" s="219"/>
      <c r="N231" s="252"/>
      <c r="O231" s="252"/>
      <c r="P231" s="216"/>
      <c r="Q231" s="199"/>
      <c r="R231" s="199"/>
      <c r="S231" s="199"/>
      <c r="T231" s="253"/>
      <c r="U231" s="74"/>
      <c r="V231" s="74"/>
      <c r="W231" s="74"/>
    </row>
    <row r="232" spans="1:23" ht="16.5">
      <c r="A232" s="116">
        <v>5</v>
      </c>
      <c r="B232" s="39" t="s">
        <v>159</v>
      </c>
      <c r="C232" s="247">
        <v>1236.1766216082501</v>
      </c>
      <c r="D232" s="230">
        <v>43.220531337722974</v>
      </c>
      <c r="E232" s="231">
        <v>1120.1206841121261</v>
      </c>
      <c r="F232" s="230">
        <f t="shared" si="16"/>
        <v>1163.3412154498492</v>
      </c>
      <c r="G232" s="86">
        <f t="shared" si="17"/>
        <v>0.9410800973863727</v>
      </c>
      <c r="H232" s="248"/>
      <c r="I232" s="249"/>
      <c r="J232" s="39"/>
      <c r="K232" s="217"/>
      <c r="L232" s="218"/>
      <c r="M232" s="219"/>
      <c r="N232" s="252"/>
      <c r="O232" s="252"/>
      <c r="P232" s="216"/>
      <c r="Q232" s="199"/>
      <c r="R232" s="199"/>
      <c r="S232" s="199"/>
      <c r="T232" s="253"/>
      <c r="U232" s="74"/>
      <c r="V232" s="74"/>
      <c r="W232" s="74"/>
    </row>
    <row r="233" spans="1:23" ht="16.5">
      <c r="A233" s="116">
        <v>6</v>
      </c>
      <c r="B233" s="39" t="s">
        <v>160</v>
      </c>
      <c r="C233" s="247">
        <v>906.0379087944485</v>
      </c>
      <c r="D233" s="230">
        <v>32.40909117893705</v>
      </c>
      <c r="E233" s="231">
        <v>821.3616346392073</v>
      </c>
      <c r="F233" s="230">
        <f t="shared" si="16"/>
        <v>853.7707258181443</v>
      </c>
      <c r="G233" s="86">
        <f t="shared" si="17"/>
        <v>0.9423123663270894</v>
      </c>
      <c r="H233" s="248"/>
      <c r="I233" s="249"/>
      <c r="J233" s="39"/>
      <c r="K233" s="217"/>
      <c r="L233" s="218"/>
      <c r="M233" s="219"/>
      <c r="N233" s="252"/>
      <c r="O233" s="252"/>
      <c r="P233" s="216"/>
      <c r="Q233" s="199"/>
      <c r="R233" s="199"/>
      <c r="S233" s="199"/>
      <c r="T233" s="253"/>
      <c r="U233" s="74"/>
      <c r="V233" s="74"/>
      <c r="W233" s="74"/>
    </row>
    <row r="234" spans="1:23" ht="16.5">
      <c r="A234" s="116">
        <v>7</v>
      </c>
      <c r="B234" s="39" t="s">
        <v>161</v>
      </c>
      <c r="C234" s="247">
        <v>1333.5542622868861</v>
      </c>
      <c r="D234" s="230">
        <v>48.6693822202261</v>
      </c>
      <c r="E234" s="231">
        <v>1209.4332644274048</v>
      </c>
      <c r="F234" s="230">
        <f t="shared" si="16"/>
        <v>1258.1026466476308</v>
      </c>
      <c r="G234" s="86">
        <f t="shared" si="17"/>
        <v>0.9434206632807991</v>
      </c>
      <c r="H234" s="248"/>
      <c r="I234" s="249"/>
      <c r="J234" s="39"/>
      <c r="K234" s="217"/>
      <c r="L234" s="218"/>
      <c r="M234" s="219"/>
      <c r="N234" s="252"/>
      <c r="O234" s="252"/>
      <c r="P234" s="216"/>
      <c r="Q234" s="199"/>
      <c r="R234" s="199"/>
      <c r="S234" s="199"/>
      <c r="T234" s="253"/>
      <c r="U234" s="74"/>
      <c r="V234" s="74"/>
      <c r="W234" s="74"/>
    </row>
    <row r="235" spans="1:23" ht="16.5">
      <c r="A235" s="116">
        <v>8</v>
      </c>
      <c r="B235" s="39" t="s">
        <v>162</v>
      </c>
      <c r="C235" s="254">
        <v>1272.0251816976918</v>
      </c>
      <c r="D235" s="255">
        <v>46.009318998888716</v>
      </c>
      <c r="E235" s="256">
        <v>1153.4126364439917</v>
      </c>
      <c r="F235" s="230">
        <f t="shared" si="16"/>
        <v>1199.4219554428805</v>
      </c>
      <c r="G235" s="86">
        <f t="shared" si="17"/>
        <v>0.9429231218851247</v>
      </c>
      <c r="H235" s="248"/>
      <c r="I235" s="249"/>
      <c r="J235" s="39"/>
      <c r="K235" s="217"/>
      <c r="L235" s="218"/>
      <c r="M235" s="219"/>
      <c r="N235" s="257"/>
      <c r="O235" s="257"/>
      <c r="P235" s="258"/>
      <c r="Q235" s="259"/>
      <c r="R235" s="259"/>
      <c r="S235" s="199"/>
      <c r="T235" s="253"/>
      <c r="U235" s="74"/>
      <c r="V235" s="74"/>
      <c r="W235" s="74"/>
    </row>
    <row r="236" spans="1:23" ht="16.5">
      <c r="A236" s="116"/>
      <c r="B236" s="260"/>
      <c r="C236" s="254">
        <f>SUM(C228:C235)</f>
        <v>10006.550000000001</v>
      </c>
      <c r="D236" s="255">
        <f>SUM(D228:D235)</f>
        <v>356.13200000000006</v>
      </c>
      <c r="E236" s="256">
        <f>SUM(E228:E235)</f>
        <v>9070.41</v>
      </c>
      <c r="F236" s="230">
        <f>D236+E236</f>
        <v>9426.542</v>
      </c>
      <c r="G236" s="86">
        <f t="shared" si="17"/>
        <v>0.9420371656564949</v>
      </c>
      <c r="H236" s="248"/>
      <c r="I236" s="249"/>
      <c r="J236" s="39"/>
      <c r="K236" s="217"/>
      <c r="L236" s="218"/>
      <c r="M236" s="219"/>
      <c r="N236" s="257"/>
      <c r="O236" s="257"/>
      <c r="P236" s="258"/>
      <c r="Q236" s="259"/>
      <c r="R236" s="259"/>
      <c r="S236" s="199"/>
      <c r="T236" s="253"/>
      <c r="U236" s="74"/>
      <c r="V236" s="74"/>
      <c r="W236" s="74"/>
    </row>
    <row r="237" spans="3:23" ht="16.5">
      <c r="C237" s="228"/>
      <c r="J237" s="39"/>
      <c r="K237" s="217"/>
      <c r="L237" s="218"/>
      <c r="M237" s="219"/>
      <c r="N237" s="140"/>
      <c r="O237" s="140"/>
      <c r="P237" s="140"/>
      <c r="Q237" s="74"/>
      <c r="R237" s="74"/>
      <c r="S237" s="74"/>
      <c r="T237" s="74"/>
      <c r="U237" s="74"/>
      <c r="V237" s="74"/>
      <c r="W237" s="74"/>
    </row>
    <row r="238" spans="1:23" ht="15">
      <c r="A238" s="261"/>
      <c r="B238" s="35"/>
      <c r="C238" s="35"/>
      <c r="D238" s="35"/>
      <c r="E238" s="35"/>
      <c r="J238" s="140"/>
      <c r="K238" s="140"/>
      <c r="L238" s="140"/>
      <c r="M238" s="140"/>
      <c r="N238" s="140"/>
      <c r="O238" s="140"/>
      <c r="P238" s="140"/>
      <c r="Q238" s="74"/>
      <c r="R238" s="74"/>
      <c r="S238" s="74"/>
      <c r="T238" s="74"/>
      <c r="U238" s="74"/>
      <c r="V238" s="74"/>
      <c r="W238" s="74"/>
    </row>
    <row r="239" spans="1:23" s="173" customFormat="1" ht="16.5">
      <c r="A239" s="262" t="s">
        <v>133</v>
      </c>
      <c r="B239" s="68"/>
      <c r="C239" s="68"/>
      <c r="D239" s="68"/>
      <c r="E239" s="68"/>
      <c r="F239" s="113"/>
      <c r="G239" s="169"/>
      <c r="H239" s="170"/>
      <c r="I239" s="170"/>
      <c r="J239" s="171"/>
      <c r="K239" s="171"/>
      <c r="L239" s="171"/>
      <c r="M239" s="171"/>
      <c r="N239" s="171"/>
      <c r="O239" s="171"/>
      <c r="P239" s="171"/>
      <c r="Q239" s="172"/>
      <c r="R239" s="172"/>
      <c r="S239" s="172"/>
      <c r="T239" s="172"/>
      <c r="U239" s="172"/>
      <c r="V239" s="172"/>
      <c r="W239" s="172"/>
    </row>
    <row r="240" spans="1:23" ht="17.25">
      <c r="A240" s="262"/>
      <c r="B240" s="68"/>
      <c r="C240" s="68"/>
      <c r="D240" s="68"/>
      <c r="E240" s="68"/>
      <c r="J240" s="140"/>
      <c r="K240" s="140"/>
      <c r="L240" s="140"/>
      <c r="M240" s="140"/>
      <c r="N240" s="140"/>
      <c r="O240" s="140"/>
      <c r="P240" s="140"/>
      <c r="Q240" s="74"/>
      <c r="R240" s="74"/>
      <c r="S240" s="74"/>
      <c r="T240" s="74"/>
      <c r="U240" s="74"/>
      <c r="V240" s="74"/>
      <c r="W240" s="74"/>
    </row>
    <row r="241" spans="1:23" ht="17.25">
      <c r="A241" s="263" t="s">
        <v>12</v>
      </c>
      <c r="B241" s="263" t="s">
        <v>20</v>
      </c>
      <c r="C241" s="263" t="s">
        <v>14</v>
      </c>
      <c r="D241" s="263" t="s">
        <v>21</v>
      </c>
      <c r="E241" s="263" t="s">
        <v>22</v>
      </c>
      <c r="J241" s="140"/>
      <c r="K241" s="140"/>
      <c r="L241" s="140"/>
      <c r="M241" s="140"/>
      <c r="N241" s="140"/>
      <c r="O241" s="140"/>
      <c r="P241" s="258"/>
      <c r="Q241" s="264"/>
      <c r="R241" s="264"/>
      <c r="S241" s="264"/>
      <c r="T241" s="176"/>
      <c r="U241" s="74"/>
      <c r="V241" s="74"/>
      <c r="W241" s="74"/>
    </row>
    <row r="242" spans="1:23" ht="16.5">
      <c r="A242" s="265">
        <v>10006.550000000001</v>
      </c>
      <c r="B242" s="265">
        <v>9426.542</v>
      </c>
      <c r="C242" s="266">
        <f>B242/A242</f>
        <v>0.9420371656564949</v>
      </c>
      <c r="D242" s="265">
        <v>8873.181949999998</v>
      </c>
      <c r="E242" s="266">
        <f>D242/A242</f>
        <v>0.88673738201478</v>
      </c>
      <c r="F242" s="267"/>
      <c r="I242" s="6">
        <f>5178.22+4387.56</f>
        <v>9565.78</v>
      </c>
      <c r="J242" s="140"/>
      <c r="K242" s="140"/>
      <c r="L242" s="140"/>
      <c r="M242" s="140"/>
      <c r="N242" s="140"/>
      <c r="O242" s="140"/>
      <c r="P242" s="216"/>
      <c r="Q242" s="74"/>
      <c r="R242" s="74"/>
      <c r="S242" s="74"/>
      <c r="T242" s="74"/>
      <c r="U242" s="74"/>
      <c r="V242" s="74"/>
      <c r="W242" s="74"/>
    </row>
    <row r="243" spans="1:23" ht="15">
      <c r="A243" s="268"/>
      <c r="B243" s="268"/>
      <c r="C243" s="269"/>
      <c r="D243" s="268"/>
      <c r="E243" s="269"/>
      <c r="J243" s="140"/>
      <c r="K243" s="140"/>
      <c r="L243" s="140"/>
      <c r="M243" s="140"/>
      <c r="N243" s="140"/>
      <c r="O243" s="140"/>
      <c r="P243" s="216"/>
      <c r="Q243" s="74"/>
      <c r="R243" s="74"/>
      <c r="S243" s="74"/>
      <c r="T243" s="74"/>
      <c r="U243" s="74"/>
      <c r="V243" s="74"/>
      <c r="W243" s="74"/>
    </row>
    <row r="244" spans="1:23" ht="15">
      <c r="A244" s="4"/>
      <c r="B244" s="35"/>
      <c r="C244" s="35"/>
      <c r="D244" s="35"/>
      <c r="E244" s="35"/>
      <c r="J244" s="140"/>
      <c r="K244" s="140"/>
      <c r="L244" s="140"/>
      <c r="M244" s="140"/>
      <c r="N244" s="140"/>
      <c r="O244" s="140"/>
      <c r="P244" s="216"/>
      <c r="Q244" s="74"/>
      <c r="R244" s="74"/>
      <c r="S244" s="74"/>
      <c r="T244" s="74"/>
      <c r="U244" s="74"/>
      <c r="V244" s="74"/>
      <c r="W244" s="74"/>
    </row>
    <row r="245" spans="1:23" ht="15">
      <c r="A245" s="4"/>
      <c r="B245" s="35"/>
      <c r="C245" s="35"/>
      <c r="D245" s="35"/>
      <c r="E245" s="35"/>
      <c r="J245" s="140"/>
      <c r="K245" s="140"/>
      <c r="L245" s="140"/>
      <c r="M245" s="140"/>
      <c r="N245" s="140"/>
      <c r="O245" s="140"/>
      <c r="P245" s="216"/>
      <c r="Q245" s="74"/>
      <c r="R245" s="74"/>
      <c r="S245" s="74"/>
      <c r="T245" s="74"/>
      <c r="U245" s="74"/>
      <c r="V245" s="74"/>
      <c r="W245" s="74"/>
    </row>
    <row r="246" spans="1:23" ht="15">
      <c r="A246" s="4"/>
      <c r="B246" s="35"/>
      <c r="C246" s="35"/>
      <c r="D246" s="35"/>
      <c r="E246" s="35"/>
      <c r="J246" s="140"/>
      <c r="K246" s="140"/>
      <c r="L246" s="140"/>
      <c r="M246" s="140"/>
      <c r="N246" s="140"/>
      <c r="O246" s="140"/>
      <c r="P246" s="216"/>
      <c r="Q246" s="74"/>
      <c r="R246" s="74"/>
      <c r="S246" s="74"/>
      <c r="T246" s="74"/>
      <c r="U246" s="74"/>
      <c r="V246" s="74"/>
      <c r="W246" s="74"/>
    </row>
    <row r="247" spans="1:23" s="173" customFormat="1" ht="16.5">
      <c r="A247" s="262" t="s">
        <v>134</v>
      </c>
      <c r="B247" s="68"/>
      <c r="C247" s="68"/>
      <c r="D247" s="68"/>
      <c r="E247" s="68"/>
      <c r="F247" s="113"/>
      <c r="G247" s="169"/>
      <c r="H247" s="170"/>
      <c r="I247" s="170"/>
      <c r="J247" s="171"/>
      <c r="K247" s="171"/>
      <c r="L247" s="171"/>
      <c r="M247" s="171"/>
      <c r="N247" s="171"/>
      <c r="O247" s="171"/>
      <c r="P247" s="216"/>
      <c r="Q247" s="172"/>
      <c r="R247" s="172"/>
      <c r="S247" s="172"/>
      <c r="T247" s="172"/>
      <c r="U247" s="172"/>
      <c r="V247" s="172"/>
      <c r="W247" s="172"/>
    </row>
    <row r="248" spans="1:23" ht="18" thickBot="1">
      <c r="A248" s="556" t="s">
        <v>250</v>
      </c>
      <c r="B248" s="556"/>
      <c r="C248" s="556"/>
      <c r="D248" s="556"/>
      <c r="E248" s="68"/>
      <c r="J248" s="140"/>
      <c r="K248" s="140"/>
      <c r="L248" s="140"/>
      <c r="M248" s="140"/>
      <c r="N248" s="140"/>
      <c r="O248" s="140"/>
      <c r="P248" s="216"/>
      <c r="Q248" s="74"/>
      <c r="R248" s="74"/>
      <c r="S248" s="74"/>
      <c r="T248" s="74"/>
      <c r="U248" s="74"/>
      <c r="V248" s="74"/>
      <c r="W248" s="74"/>
    </row>
    <row r="249" spans="1:23" ht="35.25" customHeight="1">
      <c r="A249" s="36" t="s">
        <v>2</v>
      </c>
      <c r="B249" s="36" t="s">
        <v>16</v>
      </c>
      <c r="C249" s="36" t="s">
        <v>207</v>
      </c>
      <c r="D249" s="36" t="s">
        <v>21</v>
      </c>
      <c r="E249" s="43" t="s">
        <v>22</v>
      </c>
      <c r="J249" s="250"/>
      <c r="K249" s="250"/>
      <c r="L249" s="250"/>
      <c r="M249" s="270"/>
      <c r="N249" s="140"/>
      <c r="O249" s="140"/>
      <c r="P249" s="216"/>
      <c r="Q249" s="74"/>
      <c r="R249" s="74"/>
      <c r="S249" s="74"/>
      <c r="T249" s="74"/>
      <c r="U249" s="74"/>
      <c r="V249" s="74"/>
      <c r="W249" s="74"/>
    </row>
    <row r="250" spans="1:23" ht="18.75" customHeight="1">
      <c r="A250" s="116">
        <v>1</v>
      </c>
      <c r="B250" s="38" t="s">
        <v>155</v>
      </c>
      <c r="C250" s="195">
        <v>1896.3265949858978</v>
      </c>
      <c r="D250" s="175">
        <v>1682.2386499999998</v>
      </c>
      <c r="E250" s="86">
        <f>D250/C250</f>
        <v>0.8871038640959997</v>
      </c>
      <c r="F250" s="142"/>
      <c r="J250" s="39"/>
      <c r="K250" s="217"/>
      <c r="L250" s="218"/>
      <c r="M250" s="219"/>
      <c r="N250" s="140"/>
      <c r="O250" s="140"/>
      <c r="P250" s="216"/>
      <c r="Q250" s="104"/>
      <c r="R250" s="104"/>
      <c r="S250" s="216"/>
      <c r="T250" s="176"/>
      <c r="U250" s="74"/>
      <c r="V250" s="74"/>
      <c r="W250" s="74"/>
    </row>
    <row r="251" spans="1:23" ht="16.5">
      <c r="A251" s="116">
        <v>2</v>
      </c>
      <c r="B251" s="38" t="s">
        <v>156</v>
      </c>
      <c r="C251" s="195">
        <v>1369.7918768074742</v>
      </c>
      <c r="D251" s="175">
        <v>1214.7662</v>
      </c>
      <c r="E251" s="86">
        <f aca="true" t="shared" si="18" ref="E251:E258">D251/C251</f>
        <v>0.8868253787803246</v>
      </c>
      <c r="F251" s="142"/>
      <c r="J251" s="39"/>
      <c r="K251" s="217"/>
      <c r="L251" s="218"/>
      <c r="M251" s="219"/>
      <c r="N251" s="140"/>
      <c r="O251" s="140"/>
      <c r="P251" s="216"/>
      <c r="Q251" s="104"/>
      <c r="R251" s="104"/>
      <c r="S251" s="216"/>
      <c r="T251" s="176"/>
      <c r="U251" s="74"/>
      <c r="V251" s="74"/>
      <c r="W251" s="74"/>
    </row>
    <row r="252" spans="1:23" ht="16.5">
      <c r="A252" s="116">
        <v>3</v>
      </c>
      <c r="B252" s="38" t="s">
        <v>157</v>
      </c>
      <c r="C252" s="195">
        <v>823.0486974173231</v>
      </c>
      <c r="D252" s="175">
        <v>730.1822999999999</v>
      </c>
      <c r="E252" s="86">
        <f t="shared" si="18"/>
        <v>0.8871677973505915</v>
      </c>
      <c r="F252" s="142"/>
      <c r="J252" s="39"/>
      <c r="K252" s="217"/>
      <c r="L252" s="218"/>
      <c r="M252" s="219"/>
      <c r="N252" s="140"/>
      <c r="O252" s="140"/>
      <c r="P252" s="216"/>
      <c r="Q252" s="104"/>
      <c r="R252" s="104"/>
      <c r="S252" s="216"/>
      <c r="T252" s="176"/>
      <c r="U252" s="74"/>
      <c r="V252" s="74"/>
      <c r="W252" s="74"/>
    </row>
    <row r="253" spans="1:23" ht="16.5">
      <c r="A253" s="116">
        <v>4</v>
      </c>
      <c r="B253" s="38" t="s">
        <v>158</v>
      </c>
      <c r="C253" s="195">
        <v>1169.5888564020288</v>
      </c>
      <c r="D253" s="175">
        <v>1037.54965</v>
      </c>
      <c r="E253" s="86">
        <f t="shared" si="18"/>
        <v>0.8871063060499592</v>
      </c>
      <c r="F253" s="142"/>
      <c r="J253" s="39"/>
      <c r="K253" s="217"/>
      <c r="L253" s="218"/>
      <c r="M253" s="219"/>
      <c r="N253" s="140"/>
      <c r="O253" s="140"/>
      <c r="P253" s="216"/>
      <c r="Q253" s="104"/>
      <c r="R253" s="104"/>
      <c r="S253" s="216"/>
      <c r="T253" s="176"/>
      <c r="U253" s="74"/>
      <c r="V253" s="74"/>
      <c r="W253" s="74"/>
    </row>
    <row r="254" spans="1:23" ht="16.5">
      <c r="A254" s="116">
        <v>5</v>
      </c>
      <c r="B254" s="38" t="s">
        <v>159</v>
      </c>
      <c r="C254" s="195">
        <v>1236.1766216082501</v>
      </c>
      <c r="D254" s="175">
        <v>1097.02475</v>
      </c>
      <c r="E254" s="86">
        <f t="shared" si="18"/>
        <v>0.8874336650799824</v>
      </c>
      <c r="F254" s="142"/>
      <c r="J254" s="39"/>
      <c r="K254" s="217"/>
      <c r="L254" s="218"/>
      <c r="M254" s="219"/>
      <c r="N254" s="140"/>
      <c r="O254" s="140"/>
      <c r="P254" s="216"/>
      <c r="Q254" s="104"/>
      <c r="R254" s="104"/>
      <c r="S254" s="216"/>
      <c r="T254" s="176"/>
      <c r="U254" s="74"/>
      <c r="V254" s="74"/>
      <c r="W254" s="74"/>
    </row>
    <row r="255" spans="1:23" ht="16.5">
      <c r="A255" s="116">
        <v>6</v>
      </c>
      <c r="B255" s="38" t="s">
        <v>160</v>
      </c>
      <c r="C255" s="195">
        <v>906.0379087944485</v>
      </c>
      <c r="D255" s="175">
        <v>803.2062000000001</v>
      </c>
      <c r="E255" s="86">
        <f t="shared" si="18"/>
        <v>0.8865039665599933</v>
      </c>
      <c r="F255" s="142"/>
      <c r="J255" s="39"/>
      <c r="K255" s="217"/>
      <c r="L255" s="218"/>
      <c r="M255" s="219"/>
      <c r="N255" s="140"/>
      <c r="O255" s="140"/>
      <c r="P255" s="216"/>
      <c r="Q255" s="104"/>
      <c r="R255" s="104"/>
      <c r="S255" s="216"/>
      <c r="T255" s="176"/>
      <c r="U255" s="74"/>
      <c r="V255" s="74"/>
      <c r="W255" s="74"/>
    </row>
    <row r="256" spans="1:23" ht="16.5">
      <c r="A256" s="116">
        <v>7</v>
      </c>
      <c r="B256" s="38" t="s">
        <v>161</v>
      </c>
      <c r="C256" s="195">
        <v>1333.5542622868861</v>
      </c>
      <c r="D256" s="175">
        <v>1181.0666999999999</v>
      </c>
      <c r="E256" s="86">
        <f t="shared" si="18"/>
        <v>0.8856532751615309</v>
      </c>
      <c r="F256" s="142"/>
      <c r="J256" s="39"/>
      <c r="K256" s="217"/>
      <c r="L256" s="218"/>
      <c r="M256" s="219"/>
      <c r="N256" s="140"/>
      <c r="O256" s="140"/>
      <c r="P256" s="216"/>
      <c r="Q256" s="104"/>
      <c r="R256" s="104"/>
      <c r="S256" s="216"/>
      <c r="T256" s="176"/>
      <c r="U256" s="74"/>
      <c r="V256" s="74"/>
      <c r="W256" s="74"/>
    </row>
    <row r="257" spans="1:23" ht="16.5">
      <c r="A257" s="116">
        <v>8</v>
      </c>
      <c r="B257" s="38" t="s">
        <v>162</v>
      </c>
      <c r="C257" s="195">
        <v>1272.0251816976918</v>
      </c>
      <c r="D257" s="175">
        <v>1127.1475</v>
      </c>
      <c r="E257" s="86">
        <f t="shared" si="18"/>
        <v>0.8861047062729273</v>
      </c>
      <c r="F257" s="142"/>
      <c r="J257" s="39"/>
      <c r="K257" s="217"/>
      <c r="L257" s="218"/>
      <c r="M257" s="219"/>
      <c r="N257" s="140"/>
      <c r="O257" s="140"/>
      <c r="P257" s="258"/>
      <c r="Q257" s="258"/>
      <c r="R257" s="258"/>
      <c r="S257" s="216"/>
      <c r="T257" s="176"/>
      <c r="U257" s="74"/>
      <c r="V257" s="74"/>
      <c r="W257" s="74"/>
    </row>
    <row r="258" spans="1:23" ht="16.5">
      <c r="A258" s="116"/>
      <c r="B258" s="38" t="s">
        <v>19</v>
      </c>
      <c r="C258" s="195">
        <f>SUM(C250:C257)</f>
        <v>10006.550000000001</v>
      </c>
      <c r="D258" s="175">
        <f>SUM(D250:D257)</f>
        <v>8873.181949999998</v>
      </c>
      <c r="E258" s="86">
        <f t="shared" si="18"/>
        <v>0.88673738201478</v>
      </c>
      <c r="F258" s="142"/>
      <c r="J258" s="39"/>
      <c r="K258" s="217"/>
      <c r="L258" s="218"/>
      <c r="M258" s="219"/>
      <c r="N258" s="140"/>
      <c r="O258" s="140"/>
      <c r="P258" s="258"/>
      <c r="Q258" s="264"/>
      <c r="R258" s="264"/>
      <c r="S258" s="264"/>
      <c r="T258" s="176"/>
      <c r="U258" s="74"/>
      <c r="V258" s="74"/>
      <c r="W258" s="74"/>
    </row>
    <row r="259" spans="1:23" ht="16.5">
      <c r="A259" s="63"/>
      <c r="B259" s="271"/>
      <c r="C259" s="272"/>
      <c r="D259" s="272"/>
      <c r="E259" s="273"/>
      <c r="J259" s="157"/>
      <c r="K259" s="223"/>
      <c r="L259" s="224"/>
      <c r="M259" s="140"/>
      <c r="N259" s="140"/>
      <c r="O259" s="140"/>
      <c r="P259" s="258"/>
      <c r="Q259" s="264"/>
      <c r="R259" s="264"/>
      <c r="S259" s="264"/>
      <c r="T259" s="176"/>
      <c r="U259" s="74"/>
      <c r="V259" s="74"/>
      <c r="W259" s="74"/>
    </row>
    <row r="260" spans="1:23" ht="16.5">
      <c r="A260" s="63"/>
      <c r="B260" s="271"/>
      <c r="C260" s="272"/>
      <c r="D260" s="272"/>
      <c r="E260" s="273"/>
      <c r="J260" s="157"/>
      <c r="K260" s="223"/>
      <c r="L260" s="224"/>
      <c r="M260" s="140"/>
      <c r="N260" s="140"/>
      <c r="O260" s="140"/>
      <c r="P260" s="258"/>
      <c r="Q260" s="264"/>
      <c r="R260" s="264"/>
      <c r="S260" s="264"/>
      <c r="T260" s="176"/>
      <c r="U260" s="74"/>
      <c r="V260" s="74"/>
      <c r="W260" s="74"/>
    </row>
    <row r="261" spans="1:26" ht="15">
      <c r="A261" s="163"/>
      <c r="B261" s="274"/>
      <c r="C261" s="167"/>
      <c r="D261" s="167"/>
      <c r="E261" s="164"/>
      <c r="N261" s="140"/>
      <c r="O261" s="140"/>
      <c r="P261" s="258"/>
      <c r="Q261" s="264"/>
      <c r="R261" s="264"/>
      <c r="S261" s="264"/>
      <c r="T261" s="176"/>
      <c r="U261" s="74"/>
      <c r="V261" s="74"/>
      <c r="W261" s="74"/>
      <c r="X261" s="74"/>
      <c r="Y261" s="74"/>
      <c r="Z261" s="74"/>
    </row>
    <row r="262" spans="1:26" s="173" customFormat="1" ht="16.5">
      <c r="A262" s="168" t="s">
        <v>135</v>
      </c>
      <c r="B262" s="37"/>
      <c r="C262" s="37"/>
      <c r="D262" s="37"/>
      <c r="E262" s="37"/>
      <c r="F262" s="67"/>
      <c r="G262" s="169"/>
      <c r="H262" s="170"/>
      <c r="I262" s="170"/>
      <c r="J262" s="171"/>
      <c r="K262" s="171"/>
      <c r="L262" s="171"/>
      <c r="M262" s="171"/>
      <c r="N262" s="171"/>
      <c r="O262" s="171"/>
      <c r="P262" s="171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</row>
    <row r="263" spans="1:26" ht="17.25">
      <c r="A263" s="168"/>
      <c r="B263" s="37"/>
      <c r="C263" s="37"/>
      <c r="D263" s="37"/>
      <c r="E263" s="37"/>
      <c r="F263" s="67"/>
      <c r="J263" s="140"/>
      <c r="K263" s="140"/>
      <c r="L263" s="140"/>
      <c r="M263" s="140"/>
      <c r="N263" s="140"/>
      <c r="O263" s="140"/>
      <c r="P263" s="140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33.75">
      <c r="A264" s="263" t="s">
        <v>12</v>
      </c>
      <c r="B264" s="263" t="s">
        <v>20</v>
      </c>
      <c r="C264" s="263" t="s">
        <v>14</v>
      </c>
      <c r="D264" s="275" t="s">
        <v>104</v>
      </c>
      <c r="E264" s="275" t="s">
        <v>105</v>
      </c>
      <c r="F264" s="276" t="s">
        <v>106</v>
      </c>
      <c r="G264" s="277"/>
      <c r="H264" s="278"/>
      <c r="I264" s="278"/>
      <c r="J264" s="140"/>
      <c r="K264" s="279"/>
      <c r="L264" s="279"/>
      <c r="M264" s="140"/>
      <c r="N264" s="140"/>
      <c r="O264" s="140"/>
      <c r="P264" s="258"/>
      <c r="Q264" s="264"/>
      <c r="R264" s="264"/>
      <c r="S264" s="264"/>
      <c r="T264" s="176"/>
      <c r="U264" s="74"/>
      <c r="V264" s="74"/>
      <c r="W264" s="74"/>
      <c r="X264" s="74"/>
      <c r="Y264" s="74"/>
      <c r="Z264" s="74"/>
    </row>
    <row r="265" spans="1:26" ht="16.5">
      <c r="A265" s="265">
        <v>300.2</v>
      </c>
      <c r="B265" s="280">
        <v>289.51</v>
      </c>
      <c r="C265" s="281">
        <f>B265/A265</f>
        <v>0.9643904063957361</v>
      </c>
      <c r="D265" s="265">
        <v>272.1123</v>
      </c>
      <c r="E265" s="282">
        <v>272.1123</v>
      </c>
      <c r="F265" s="283">
        <f>E265/D265</f>
        <v>1</v>
      </c>
      <c r="J265" s="140"/>
      <c r="K265" s="140"/>
      <c r="L265" s="140"/>
      <c r="M265" s="140"/>
      <c r="N265" s="140"/>
      <c r="O265" s="140"/>
      <c r="P265" s="216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6.5">
      <c r="A266" s="284"/>
      <c r="B266" s="285"/>
      <c r="C266" s="286"/>
      <c r="D266" s="284"/>
      <c r="E266" s="287"/>
      <c r="F266" s="90"/>
      <c r="J266" s="140"/>
      <c r="K266" s="140"/>
      <c r="L266" s="140"/>
      <c r="M266" s="140"/>
      <c r="N266" s="140"/>
      <c r="O266" s="140"/>
      <c r="P266" s="216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0:26" ht="15.75" customHeight="1">
      <c r="J267" s="140"/>
      <c r="K267" s="140"/>
      <c r="L267" s="140"/>
      <c r="M267" s="140"/>
      <c r="N267" s="140"/>
      <c r="O267" s="140"/>
      <c r="P267" s="140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s="173" customFormat="1" ht="16.5">
      <c r="A268" s="168" t="s">
        <v>145</v>
      </c>
      <c r="B268" s="211"/>
      <c r="C268" s="288"/>
      <c r="D268" s="211">
        <v>0</v>
      </c>
      <c r="E268" s="211"/>
      <c r="F268" s="289"/>
      <c r="G268" s="290"/>
      <c r="H268" s="189"/>
      <c r="I268" s="189"/>
      <c r="J268" s="189"/>
      <c r="K268" s="189"/>
      <c r="L268" s="189"/>
      <c r="M268" s="189"/>
      <c r="N268" s="189"/>
      <c r="O268" s="189"/>
      <c r="P268" s="189"/>
      <c r="Q268" s="190"/>
      <c r="R268" s="190"/>
      <c r="S268" s="190"/>
      <c r="T268" s="190"/>
      <c r="U268" s="172"/>
      <c r="V268" s="172"/>
      <c r="W268" s="172"/>
      <c r="X268" s="172"/>
      <c r="Y268" s="172"/>
      <c r="Z268" s="172"/>
    </row>
    <row r="269" spans="1:26" ht="17.25">
      <c r="A269" s="291"/>
      <c r="B269" s="37"/>
      <c r="C269" s="211"/>
      <c r="D269" s="565" t="s">
        <v>90</v>
      </c>
      <c r="E269" s="565"/>
      <c r="F269" s="565"/>
      <c r="G269" s="565"/>
      <c r="H269" s="292"/>
      <c r="I269" s="292"/>
      <c r="J269" s="140"/>
      <c r="K269" s="140"/>
      <c r="L269" s="140"/>
      <c r="M269" s="140"/>
      <c r="N269" s="140"/>
      <c r="O269" s="140"/>
      <c r="P269" s="140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47.25" customHeight="1">
      <c r="A270" s="36" t="s">
        <v>8</v>
      </c>
      <c r="B270" s="36" t="s">
        <v>9</v>
      </c>
      <c r="C270" s="36" t="s">
        <v>12</v>
      </c>
      <c r="D270" s="36" t="s">
        <v>91</v>
      </c>
      <c r="E270" s="36" t="s">
        <v>146</v>
      </c>
      <c r="F270" s="131" t="s">
        <v>92</v>
      </c>
      <c r="G270" s="36" t="s">
        <v>93</v>
      </c>
      <c r="H270" s="293"/>
      <c r="I270" s="294"/>
      <c r="J270" s="295"/>
      <c r="K270" s="296"/>
      <c r="L270" s="295"/>
      <c r="M270" s="295"/>
      <c r="N270" s="295"/>
      <c r="O270" s="295"/>
      <c r="P270" s="140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6.5">
      <c r="A271" s="116">
        <v>1</v>
      </c>
      <c r="B271" s="38" t="s">
        <v>155</v>
      </c>
      <c r="C271" s="297">
        <v>56.65</v>
      </c>
      <c r="D271" s="297">
        <v>51.55830160970743</v>
      </c>
      <c r="E271" s="297">
        <v>51.55830160970743</v>
      </c>
      <c r="F271" s="175">
        <f>D271-E271</f>
        <v>0</v>
      </c>
      <c r="G271" s="298">
        <f>E271/D271</f>
        <v>1</v>
      </c>
      <c r="H271" s="299"/>
      <c r="I271" s="299"/>
      <c r="Q271" s="199"/>
      <c r="R271" s="199"/>
      <c r="S271" s="199"/>
      <c r="T271" s="176"/>
      <c r="U271" s="74"/>
      <c r="V271" s="74"/>
      <c r="W271" s="74"/>
      <c r="X271" s="140"/>
      <c r="Y271" s="74"/>
      <c r="Z271" s="74"/>
    </row>
    <row r="272" spans="1:26" ht="16.5">
      <c r="A272" s="116">
        <v>2</v>
      </c>
      <c r="B272" s="38" t="s">
        <v>156</v>
      </c>
      <c r="C272" s="297">
        <v>41.04</v>
      </c>
      <c r="D272" s="297">
        <v>37.24726620772859</v>
      </c>
      <c r="E272" s="297">
        <v>37.24726620772859</v>
      </c>
      <c r="F272" s="175">
        <f aca="true" t="shared" si="19" ref="F272:F279">D272-E272</f>
        <v>0</v>
      </c>
      <c r="G272" s="298">
        <f aca="true" t="shared" si="20" ref="G272:G279">E272/D272</f>
        <v>1</v>
      </c>
      <c r="H272" s="299"/>
      <c r="I272" s="299"/>
      <c r="Q272" s="199"/>
      <c r="R272" s="199"/>
      <c r="S272" s="199"/>
      <c r="T272" s="176"/>
      <c r="U272" s="74"/>
      <c r="V272" s="74"/>
      <c r="W272" s="74"/>
      <c r="X272" s="140"/>
      <c r="Y272" s="74"/>
      <c r="Z272" s="74"/>
    </row>
    <row r="273" spans="1:26" ht="16.5">
      <c r="A273" s="116">
        <v>3</v>
      </c>
      <c r="B273" s="38" t="s">
        <v>157</v>
      </c>
      <c r="C273" s="297">
        <v>24.56</v>
      </c>
      <c r="D273" s="297">
        <v>22.37641999021878</v>
      </c>
      <c r="E273" s="297">
        <v>22.37641999021878</v>
      </c>
      <c r="F273" s="175">
        <f t="shared" si="19"/>
        <v>0</v>
      </c>
      <c r="G273" s="298">
        <f t="shared" si="20"/>
        <v>1</v>
      </c>
      <c r="H273" s="299"/>
      <c r="I273" s="299"/>
      <c r="Q273" s="199"/>
      <c r="R273" s="199"/>
      <c r="S273" s="199"/>
      <c r="T273" s="176"/>
      <c r="U273" s="74"/>
      <c r="V273" s="74"/>
      <c r="W273" s="74"/>
      <c r="X273" s="140"/>
      <c r="Y273" s="74"/>
      <c r="Z273" s="74"/>
    </row>
    <row r="274" spans="1:26" ht="16.5">
      <c r="A274" s="116">
        <v>4</v>
      </c>
      <c r="B274" s="38" t="s">
        <v>158</v>
      </c>
      <c r="C274" s="297">
        <v>34.97</v>
      </c>
      <c r="D274" s="297">
        <v>31.800465603663334</v>
      </c>
      <c r="E274" s="297">
        <v>31.800465603663334</v>
      </c>
      <c r="F274" s="175">
        <f t="shared" si="19"/>
        <v>0</v>
      </c>
      <c r="G274" s="298">
        <f t="shared" si="20"/>
        <v>1</v>
      </c>
      <c r="H274" s="299"/>
      <c r="I274" s="299"/>
      <c r="Q274" s="199"/>
      <c r="R274" s="199"/>
      <c r="S274" s="199"/>
      <c r="T274" s="176"/>
      <c r="U274" s="74"/>
      <c r="V274" s="74"/>
      <c r="W274" s="74"/>
      <c r="X274" s="140"/>
      <c r="Y274" s="74"/>
      <c r="Z274" s="74"/>
    </row>
    <row r="275" spans="1:26" ht="16.5">
      <c r="A275" s="116">
        <v>5</v>
      </c>
      <c r="B275" s="38" t="s">
        <v>159</v>
      </c>
      <c r="C275" s="297">
        <v>36.77</v>
      </c>
      <c r="D275" s="297">
        <v>33.60362052336379</v>
      </c>
      <c r="E275" s="297">
        <v>33.60362052336379</v>
      </c>
      <c r="F275" s="175">
        <f t="shared" si="19"/>
        <v>0</v>
      </c>
      <c r="G275" s="298">
        <f t="shared" si="20"/>
        <v>1</v>
      </c>
      <c r="H275" s="299"/>
      <c r="I275" s="299"/>
      <c r="Q275" s="199"/>
      <c r="R275" s="199"/>
      <c r="S275" s="199"/>
      <c r="T275" s="176"/>
      <c r="U275" s="74"/>
      <c r="V275" s="74"/>
      <c r="W275" s="74"/>
      <c r="X275" s="140"/>
      <c r="Y275" s="74"/>
      <c r="Z275" s="74"/>
    </row>
    <row r="276" spans="1:26" ht="16.5">
      <c r="A276" s="116">
        <v>6</v>
      </c>
      <c r="B276" s="38" t="s">
        <v>160</v>
      </c>
      <c r="C276" s="297">
        <v>27.25</v>
      </c>
      <c r="D276" s="297">
        <v>24.640849039176217</v>
      </c>
      <c r="E276" s="297">
        <v>24.640849039176217</v>
      </c>
      <c r="F276" s="175">
        <f t="shared" si="19"/>
        <v>0</v>
      </c>
      <c r="G276" s="298">
        <f t="shared" si="20"/>
        <v>1</v>
      </c>
      <c r="H276" s="299"/>
      <c r="I276" s="299"/>
      <c r="Q276" s="199"/>
      <c r="R276" s="199"/>
      <c r="S276" s="199"/>
      <c r="T276" s="176"/>
      <c r="U276" s="74"/>
      <c r="V276" s="74"/>
      <c r="W276" s="74"/>
      <c r="X276" s="140"/>
      <c r="Y276" s="74"/>
      <c r="Z276" s="74"/>
    </row>
    <row r="277" spans="1:26" ht="16.5">
      <c r="A277" s="116">
        <v>7</v>
      </c>
      <c r="B277" s="38" t="s">
        <v>161</v>
      </c>
      <c r="C277" s="297">
        <v>40.5</v>
      </c>
      <c r="D277" s="297">
        <v>36.28299793282214</v>
      </c>
      <c r="E277" s="297">
        <v>36.28299793282214</v>
      </c>
      <c r="F277" s="175">
        <f t="shared" si="19"/>
        <v>0</v>
      </c>
      <c r="G277" s="298">
        <f t="shared" si="20"/>
        <v>1</v>
      </c>
      <c r="H277" s="299"/>
      <c r="I277" s="299"/>
      <c r="Q277" s="199"/>
      <c r="R277" s="199"/>
      <c r="S277" s="199"/>
      <c r="T277" s="176"/>
      <c r="U277" s="74"/>
      <c r="V277" s="74"/>
      <c r="W277" s="74"/>
      <c r="X277" s="140"/>
      <c r="Y277" s="74"/>
      <c r="Z277" s="74"/>
    </row>
    <row r="278" spans="1:26" ht="16.5">
      <c r="A278" s="116">
        <v>8</v>
      </c>
      <c r="B278" s="38" t="s">
        <v>162</v>
      </c>
      <c r="C278" s="297">
        <v>38.46</v>
      </c>
      <c r="D278" s="297">
        <v>34.60237909331975</v>
      </c>
      <c r="E278" s="297">
        <v>34.60237909331975</v>
      </c>
      <c r="F278" s="175">
        <f t="shared" si="19"/>
        <v>0</v>
      </c>
      <c r="G278" s="298">
        <f t="shared" si="20"/>
        <v>1</v>
      </c>
      <c r="H278" s="299"/>
      <c r="I278" s="299"/>
      <c r="Q278" s="199"/>
      <c r="R278" s="199"/>
      <c r="S278" s="199"/>
      <c r="T278" s="176"/>
      <c r="U278" s="74"/>
      <c r="V278" s="74"/>
      <c r="W278" s="74"/>
      <c r="X278" s="140"/>
      <c r="Y278" s="74"/>
      <c r="Z278" s="74"/>
    </row>
    <row r="279" spans="1:26" ht="16.5">
      <c r="A279" s="204"/>
      <c r="B279" s="38" t="s">
        <v>10</v>
      </c>
      <c r="C279" s="206">
        <f>SUM(C271:C278)</f>
        <v>300.2</v>
      </c>
      <c r="D279" s="206">
        <f>SUM(D271:D278)</f>
        <v>272.1123</v>
      </c>
      <c r="E279" s="206">
        <f>SUM(E271:E278)</f>
        <v>272.1123</v>
      </c>
      <c r="F279" s="175">
        <f t="shared" si="19"/>
        <v>0</v>
      </c>
      <c r="G279" s="298">
        <f t="shared" si="20"/>
        <v>1</v>
      </c>
      <c r="H279" s="299"/>
      <c r="I279" s="299"/>
      <c r="Q279" s="74"/>
      <c r="R279" s="74"/>
      <c r="S279" s="74"/>
      <c r="T279" s="74"/>
      <c r="U279" s="74"/>
      <c r="V279" s="74"/>
      <c r="W279" s="74"/>
      <c r="X279" s="140"/>
      <c r="Y279" s="74"/>
      <c r="Z279" s="74"/>
    </row>
    <row r="280" spans="1:26" ht="15">
      <c r="A280" s="300"/>
      <c r="B280" s="91"/>
      <c r="C280" s="301"/>
      <c r="D280" s="302"/>
      <c r="E280" s="302"/>
      <c r="F280" s="303"/>
      <c r="G280" s="304"/>
      <c r="H280" s="299"/>
      <c r="I280" s="299"/>
      <c r="Q280" s="74"/>
      <c r="R280" s="74"/>
      <c r="S280" s="74"/>
      <c r="T280" s="74"/>
      <c r="U280" s="74"/>
      <c r="V280" s="74"/>
      <c r="W280" s="74"/>
      <c r="X280" s="140"/>
      <c r="Y280" s="74"/>
      <c r="Z280" s="74"/>
    </row>
    <row r="281" spans="1:26" ht="15.75">
      <c r="A281" s="300"/>
      <c r="B281" s="91"/>
      <c r="C281" s="305"/>
      <c r="D281" s="306"/>
      <c r="E281" s="306"/>
      <c r="F281" s="303"/>
      <c r="G281" s="304"/>
      <c r="H281" s="299"/>
      <c r="I281" s="299"/>
      <c r="Q281" s="74"/>
      <c r="R281" s="74"/>
      <c r="S281" s="74"/>
      <c r="T281" s="74"/>
      <c r="U281" s="74"/>
      <c r="V281" s="74"/>
      <c r="W281" s="74"/>
      <c r="X281" s="140"/>
      <c r="Y281" s="74"/>
      <c r="Z281" s="74"/>
    </row>
    <row r="282" spans="7:20" ht="15">
      <c r="G282" s="152"/>
      <c r="H282" s="153"/>
      <c r="I282" s="153"/>
      <c r="J282" s="153"/>
      <c r="K282" s="153"/>
      <c r="L282" s="153"/>
      <c r="M282" s="153"/>
      <c r="N282" s="153"/>
      <c r="O282" s="153"/>
      <c r="P282" s="153"/>
      <c r="Q282" s="228"/>
      <c r="R282" s="228"/>
      <c r="S282" s="228"/>
      <c r="T282" s="228"/>
    </row>
    <row r="283" spans="1:25" ht="22.5" customHeight="1">
      <c r="A283" s="540" t="s">
        <v>75</v>
      </c>
      <c r="B283" s="540"/>
      <c r="C283" s="540"/>
      <c r="D283" s="540"/>
      <c r="E283" s="540"/>
      <c r="G283" s="152"/>
      <c r="H283" s="153"/>
      <c r="I283" s="153"/>
      <c r="J283" s="155"/>
      <c r="K283" s="155"/>
      <c r="L283" s="155"/>
      <c r="M283" s="155"/>
      <c r="N283" s="155"/>
      <c r="O283" s="155"/>
      <c r="P283" s="155"/>
      <c r="Q283" s="166"/>
      <c r="R283" s="166"/>
      <c r="S283" s="166"/>
      <c r="T283" s="166"/>
      <c r="U283" s="74"/>
      <c r="V283" s="74"/>
      <c r="W283" s="74"/>
      <c r="X283" s="74"/>
      <c r="Y283" s="74"/>
    </row>
    <row r="284" spans="1:25" ht="17.25">
      <c r="A284" s="291" t="s">
        <v>76</v>
      </c>
      <c r="B284" s="211"/>
      <c r="C284" s="288"/>
      <c r="D284" s="211"/>
      <c r="E284" s="211"/>
      <c r="F284" s="307"/>
      <c r="G284" s="152"/>
      <c r="H284" s="153"/>
      <c r="I284" s="153"/>
      <c r="J284" s="155"/>
      <c r="K284" s="155"/>
      <c r="L284" s="155"/>
      <c r="M284" s="155"/>
      <c r="N284" s="155"/>
      <c r="O284" s="155"/>
      <c r="P284" s="155"/>
      <c r="Q284" s="166"/>
      <c r="R284" s="166"/>
      <c r="S284" s="166"/>
      <c r="T284" s="166"/>
      <c r="U284" s="74"/>
      <c r="V284" s="74"/>
      <c r="W284" s="74"/>
      <c r="X284" s="74"/>
      <c r="Y284" s="74"/>
    </row>
    <row r="285" spans="1:25" ht="17.25">
      <c r="A285" s="528" t="s">
        <v>208</v>
      </c>
      <c r="B285" s="528"/>
      <c r="C285" s="528"/>
      <c r="D285" s="528"/>
      <c r="E285" s="211"/>
      <c r="F285" s="307"/>
      <c r="J285" s="140"/>
      <c r="K285" s="140"/>
      <c r="L285" s="140"/>
      <c r="M285" s="140"/>
      <c r="N285" s="140"/>
      <c r="O285" s="140"/>
      <c r="P285" s="140"/>
      <c r="Q285" s="74"/>
      <c r="R285" s="74"/>
      <c r="S285" s="74"/>
      <c r="T285" s="74"/>
      <c r="U285" s="74"/>
      <c r="V285" s="74"/>
      <c r="W285" s="74"/>
      <c r="X285" s="74"/>
      <c r="Y285" s="74"/>
    </row>
    <row r="286" spans="1:25" ht="33.75">
      <c r="A286" s="42" t="s">
        <v>68</v>
      </c>
      <c r="B286" s="42" t="s">
        <v>24</v>
      </c>
      <c r="C286" s="42" t="s">
        <v>25</v>
      </c>
      <c r="D286" s="42" t="s">
        <v>26</v>
      </c>
      <c r="E286" s="37"/>
      <c r="F286" s="309"/>
      <c r="J286" s="140"/>
      <c r="K286" s="140"/>
      <c r="L286" s="140"/>
      <c r="M286" s="140"/>
      <c r="N286" s="140"/>
      <c r="O286" s="140"/>
      <c r="P286" s="140"/>
      <c r="Q286" s="74"/>
      <c r="R286" s="74"/>
      <c r="S286" s="74"/>
      <c r="T286" s="74"/>
      <c r="U286" s="74"/>
      <c r="V286" s="74"/>
      <c r="W286" s="74"/>
      <c r="X286" s="74"/>
      <c r="Y286" s="74"/>
    </row>
    <row r="287" spans="1:25" ht="30" customHeight="1">
      <c r="A287" s="564" t="s">
        <v>142</v>
      </c>
      <c r="B287" s="310" t="s">
        <v>251</v>
      </c>
      <c r="C287" s="311" t="s">
        <v>267</v>
      </c>
      <c r="D287" s="312">
        <v>132.34</v>
      </c>
      <c r="F287" s="309"/>
      <c r="J287" s="140"/>
      <c r="K287" s="140"/>
      <c r="L287" s="140"/>
      <c r="M287" s="140"/>
      <c r="N287" s="140"/>
      <c r="O287" s="140"/>
      <c r="P287" s="140"/>
      <c r="Q287" s="74"/>
      <c r="R287" s="74"/>
      <c r="S287" s="74"/>
      <c r="T287" s="74"/>
      <c r="U287" s="74"/>
      <c r="V287" s="74"/>
      <c r="W287" s="74"/>
      <c r="X287" s="74"/>
      <c r="Y287" s="74"/>
    </row>
    <row r="288" spans="1:25" ht="30.75" customHeight="1">
      <c r="A288" s="564"/>
      <c r="B288" s="310" t="s">
        <v>80</v>
      </c>
      <c r="C288" s="313" t="s">
        <v>276</v>
      </c>
      <c r="D288" s="312">
        <v>853.55</v>
      </c>
      <c r="E288" s="309"/>
      <c r="F288" s="309"/>
      <c r="I288" s="170"/>
      <c r="J288" s="140"/>
      <c r="K288" s="140"/>
      <c r="L288" s="140"/>
      <c r="M288" s="140"/>
      <c r="N288" s="140"/>
      <c r="O288" s="140"/>
      <c r="P288" s="140"/>
      <c r="Q288" s="74"/>
      <c r="R288" s="74"/>
      <c r="S288" s="74"/>
      <c r="T288" s="74"/>
      <c r="U288" s="74"/>
      <c r="V288" s="74"/>
      <c r="W288" s="74"/>
      <c r="X288" s="74"/>
      <c r="Y288" s="74"/>
    </row>
    <row r="289" spans="1:25" ht="30.75" customHeight="1">
      <c r="A289" s="564"/>
      <c r="B289" s="314" t="s">
        <v>136</v>
      </c>
      <c r="C289" s="315" t="s">
        <v>277</v>
      </c>
      <c r="D289" s="312">
        <v>1243.87</v>
      </c>
      <c r="E289" s="309"/>
      <c r="F289" s="309"/>
      <c r="I289" s="170"/>
      <c r="J289" s="140"/>
      <c r="K289" s="140"/>
      <c r="L289" s="140"/>
      <c r="M289" s="140"/>
      <c r="N289" s="140"/>
      <c r="O289" s="140"/>
      <c r="P289" s="140"/>
      <c r="Q289" s="74"/>
      <c r="R289" s="74"/>
      <c r="S289" s="74"/>
      <c r="T289" s="74"/>
      <c r="U289" s="74"/>
      <c r="V289" s="74"/>
      <c r="W289" s="74"/>
      <c r="X289" s="74"/>
      <c r="Y289" s="74"/>
    </row>
    <row r="290" spans="1:25" ht="34.5" customHeight="1" thickBot="1">
      <c r="A290" s="564"/>
      <c r="B290" s="314" t="s">
        <v>179</v>
      </c>
      <c r="C290" s="315" t="s">
        <v>278</v>
      </c>
      <c r="D290" s="312">
        <v>1681.25</v>
      </c>
      <c r="E290" s="309"/>
      <c r="F290" s="316"/>
      <c r="J290" s="140"/>
      <c r="K290" s="140"/>
      <c r="L290" s="140"/>
      <c r="M290" s="140"/>
      <c r="N290" s="140"/>
      <c r="O290" s="140"/>
      <c r="P290" s="317"/>
      <c r="Q290" s="74"/>
      <c r="R290" s="74"/>
      <c r="S290" s="140"/>
      <c r="T290" s="74"/>
      <c r="U290" s="74"/>
      <c r="V290" s="74"/>
      <c r="W290" s="74"/>
      <c r="X290" s="74"/>
      <c r="Y290" s="74"/>
    </row>
    <row r="291" spans="1:25" ht="16.5">
      <c r="A291" s="564"/>
      <c r="B291" s="572" t="s">
        <v>143</v>
      </c>
      <c r="C291" s="572"/>
      <c r="D291" s="254">
        <f>D288+D289+D290</f>
        <v>3778.67</v>
      </c>
      <c r="E291" s="228"/>
      <c r="F291" s="316"/>
      <c r="I291" s="525"/>
      <c r="J291" s="140"/>
      <c r="K291" s="140"/>
      <c r="L291" s="140"/>
      <c r="M291" s="140"/>
      <c r="N291" s="140"/>
      <c r="O291" s="140"/>
      <c r="P291" s="140"/>
      <c r="Q291" s="74"/>
      <c r="R291" s="74"/>
      <c r="S291" s="74"/>
      <c r="T291" s="74"/>
      <c r="U291" s="74"/>
      <c r="V291" s="74"/>
      <c r="W291" s="74"/>
      <c r="X291" s="74"/>
      <c r="Y291" s="74"/>
    </row>
    <row r="292" spans="1:25" ht="15">
      <c r="A292" s="228"/>
      <c r="B292" s="228"/>
      <c r="C292" s="153"/>
      <c r="D292" s="228"/>
      <c r="E292" s="228"/>
      <c r="F292" s="307"/>
      <c r="G292" s="152"/>
      <c r="H292" s="153"/>
      <c r="I292" s="526"/>
      <c r="J292" s="155"/>
      <c r="K292" s="155"/>
      <c r="L292" s="155"/>
      <c r="M292" s="155"/>
      <c r="N292" s="155"/>
      <c r="O292" s="155"/>
      <c r="P292" s="155"/>
      <c r="Q292" s="166"/>
      <c r="R292" s="166"/>
      <c r="S292" s="166"/>
      <c r="T292" s="166"/>
      <c r="U292" s="74"/>
      <c r="V292" s="74"/>
      <c r="W292" s="74"/>
      <c r="X292" s="74"/>
      <c r="Y292" s="74"/>
    </row>
    <row r="293" spans="1:25" ht="12" customHeight="1" thickBot="1">
      <c r="A293" s="228"/>
      <c r="D293" s="318"/>
      <c r="E293" s="318"/>
      <c r="H293" s="319"/>
      <c r="I293" s="527"/>
      <c r="J293" s="320"/>
      <c r="K293" s="320"/>
      <c r="L293" s="320"/>
      <c r="M293" s="320"/>
      <c r="N293" s="320"/>
      <c r="O293" s="320"/>
      <c r="P293" s="320"/>
      <c r="Q293" s="321"/>
      <c r="R293" s="321"/>
      <c r="S293" s="321"/>
      <c r="T293" s="321"/>
      <c r="U293" s="74"/>
      <c r="V293" s="74"/>
      <c r="W293" s="74"/>
      <c r="X293" s="74"/>
      <c r="Y293" s="74"/>
    </row>
    <row r="294" spans="1:25" ht="16.5">
      <c r="A294" s="322" t="s">
        <v>170</v>
      </c>
      <c r="B294" s="179"/>
      <c r="C294" s="179"/>
      <c r="D294" s="179"/>
      <c r="E294" s="180"/>
      <c r="F294" s="323"/>
      <c r="G294" s="152"/>
      <c r="H294" s="153"/>
      <c r="I294" s="153"/>
      <c r="J294" s="155"/>
      <c r="K294" s="155"/>
      <c r="L294" s="155"/>
      <c r="M294" s="155"/>
      <c r="N294" s="155"/>
      <c r="O294" s="155"/>
      <c r="P294" s="155"/>
      <c r="Q294" s="324"/>
      <c r="R294" s="324"/>
      <c r="S294" s="324"/>
      <c r="T294" s="324"/>
      <c r="U294" s="140"/>
      <c r="V294" s="74"/>
      <c r="W294" s="74"/>
      <c r="X294" s="74"/>
      <c r="Y294" s="74"/>
    </row>
    <row r="295" spans="1:25" s="173" customFormat="1" ht="16.5">
      <c r="A295" s="536" t="s">
        <v>252</v>
      </c>
      <c r="B295" s="536"/>
      <c r="C295" s="536"/>
      <c r="D295" s="536"/>
      <c r="E295" s="211"/>
      <c r="F295" s="188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90"/>
      <c r="R295" s="190"/>
      <c r="S295" s="190"/>
      <c r="T295" s="190"/>
      <c r="U295" s="172"/>
      <c r="V295" s="172"/>
      <c r="W295" s="172"/>
      <c r="X295" s="172"/>
      <c r="Y295" s="172"/>
    </row>
    <row r="296" spans="1:25" ht="17.25">
      <c r="A296" s="537" t="s">
        <v>253</v>
      </c>
      <c r="B296" s="537"/>
      <c r="C296" s="537"/>
      <c r="D296" s="537"/>
      <c r="E296" s="211" t="s">
        <v>30</v>
      </c>
      <c r="J296" s="140"/>
      <c r="K296" s="140"/>
      <c r="L296" s="140"/>
      <c r="M296" s="140"/>
      <c r="N296" s="140"/>
      <c r="O296" s="140"/>
      <c r="P296" s="140"/>
      <c r="Q296" s="74"/>
      <c r="R296" s="74"/>
      <c r="S296" s="74"/>
      <c r="T296" s="74"/>
      <c r="U296" s="74"/>
      <c r="V296" s="74"/>
      <c r="W296" s="74"/>
      <c r="X296" s="74"/>
      <c r="Y296" s="74"/>
    </row>
    <row r="297" spans="1:25" ht="34.5" thickBot="1">
      <c r="A297" s="42" t="s">
        <v>8</v>
      </c>
      <c r="B297" s="42" t="s">
        <v>9</v>
      </c>
      <c r="C297" s="42" t="s">
        <v>209</v>
      </c>
      <c r="D297" s="42" t="s">
        <v>254</v>
      </c>
      <c r="E297" s="42" t="s">
        <v>210</v>
      </c>
      <c r="F297" s="194"/>
      <c r="J297" s="140"/>
      <c r="K297" s="140"/>
      <c r="L297" s="140"/>
      <c r="M297" s="140"/>
      <c r="N297" s="140"/>
      <c r="O297" s="140"/>
      <c r="P297" s="140"/>
      <c r="Q297" s="74"/>
      <c r="R297" s="74"/>
      <c r="S297" s="74"/>
      <c r="T297" s="74"/>
      <c r="U297" s="74"/>
      <c r="V297" s="74"/>
      <c r="W297" s="74"/>
      <c r="X297" s="74"/>
      <c r="Y297" s="74"/>
    </row>
    <row r="298" spans="1:25" ht="16.5">
      <c r="A298" s="116">
        <v>1</v>
      </c>
      <c r="B298" s="38" t="s">
        <v>155</v>
      </c>
      <c r="C298" s="206">
        <v>831.60982574994</v>
      </c>
      <c r="D298" s="175">
        <v>27.988424094388773</v>
      </c>
      <c r="E298" s="196">
        <f>D298/C298</f>
        <v>0.03365571597130782</v>
      </c>
      <c r="F298" s="194"/>
      <c r="J298" s="250"/>
      <c r="K298" s="250"/>
      <c r="L298" s="250"/>
      <c r="M298" s="270"/>
      <c r="N298" s="250"/>
      <c r="O298" s="250"/>
      <c r="P298" s="325"/>
      <c r="Q298" s="326"/>
      <c r="R298" s="326"/>
      <c r="S298" s="327"/>
      <c r="T298" s="328"/>
      <c r="U298" s="329"/>
      <c r="V298" s="326"/>
      <c r="W298" s="140"/>
      <c r="X298" s="140"/>
      <c r="Y298" s="74"/>
    </row>
    <row r="299" spans="1:25" ht="16.5">
      <c r="A299" s="116">
        <v>2</v>
      </c>
      <c r="B299" s="38" t="s">
        <v>156</v>
      </c>
      <c r="C299" s="206">
        <v>600.7945124337102</v>
      </c>
      <c r="D299" s="175">
        <v>20.31643831418224</v>
      </c>
      <c r="E299" s="196">
        <f aca="true" t="shared" si="21" ref="E299:E306">D299/C299</f>
        <v>0.03381595186661079</v>
      </c>
      <c r="F299" s="194"/>
      <c r="J299" s="39"/>
      <c r="K299" s="217"/>
      <c r="L299" s="218"/>
      <c r="M299" s="219"/>
      <c r="N299" s="217"/>
      <c r="O299" s="218"/>
      <c r="P299" s="330"/>
      <c r="Q299" s="326"/>
      <c r="R299" s="326"/>
      <c r="S299" s="327"/>
      <c r="T299" s="74"/>
      <c r="U299" s="329"/>
      <c r="V299" s="326"/>
      <c r="W299" s="140"/>
      <c r="X299" s="140"/>
      <c r="Y299" s="74"/>
    </row>
    <row r="300" spans="1:25" ht="16.5">
      <c r="A300" s="116">
        <v>3</v>
      </c>
      <c r="B300" s="38" t="s">
        <v>157</v>
      </c>
      <c r="C300" s="206">
        <v>360.917264288973</v>
      </c>
      <c r="D300" s="175">
        <v>12.12522565326891</v>
      </c>
      <c r="E300" s="196">
        <f t="shared" si="21"/>
        <v>0.03359558229267939</v>
      </c>
      <c r="F300" s="194"/>
      <c r="J300" s="39"/>
      <c r="K300" s="217"/>
      <c r="L300" s="218"/>
      <c r="M300" s="219"/>
      <c r="N300" s="217"/>
      <c r="O300" s="218"/>
      <c r="P300" s="330"/>
      <c r="Q300" s="326"/>
      <c r="R300" s="326"/>
      <c r="S300" s="327"/>
      <c r="T300" s="74"/>
      <c r="U300" s="329"/>
      <c r="V300" s="326"/>
      <c r="W300" s="140"/>
      <c r="X300" s="140"/>
      <c r="Y300" s="74"/>
    </row>
    <row r="301" spans="1:25" ht="16.5">
      <c r="A301" s="116">
        <v>4</v>
      </c>
      <c r="B301" s="38" t="s">
        <v>158</v>
      </c>
      <c r="C301" s="206">
        <v>512.9291226416894</v>
      </c>
      <c r="D301" s="175">
        <v>17.285364392013147</v>
      </c>
      <c r="E301" s="196">
        <f t="shared" si="21"/>
        <v>0.033699323413320735</v>
      </c>
      <c r="F301" s="194"/>
      <c r="J301" s="39"/>
      <c r="K301" s="217"/>
      <c r="L301" s="218"/>
      <c r="M301" s="219"/>
      <c r="N301" s="217"/>
      <c r="O301" s="218"/>
      <c r="P301" s="330"/>
      <c r="Q301" s="326"/>
      <c r="R301" s="326"/>
      <c r="S301" s="327"/>
      <c r="T301" s="74"/>
      <c r="U301" s="329"/>
      <c r="V301" s="326"/>
      <c r="W301" s="140"/>
      <c r="X301" s="140"/>
      <c r="Y301" s="74"/>
    </row>
    <row r="302" spans="1:25" ht="16.5">
      <c r="A302" s="116">
        <v>5</v>
      </c>
      <c r="B302" s="38" t="s">
        <v>159</v>
      </c>
      <c r="C302" s="206">
        <v>541.9903717132751</v>
      </c>
      <c r="D302" s="175">
        <v>18.113338741064506</v>
      </c>
      <c r="E302" s="196">
        <f t="shared" si="21"/>
        <v>0.03342003785751173</v>
      </c>
      <c r="F302" s="194"/>
      <c r="J302" s="39"/>
      <c r="K302" s="217"/>
      <c r="L302" s="218"/>
      <c r="M302" s="219"/>
      <c r="N302" s="217"/>
      <c r="O302" s="218"/>
      <c r="P302" s="330"/>
      <c r="Q302" s="326"/>
      <c r="R302" s="326"/>
      <c r="S302" s="327"/>
      <c r="T302" s="74"/>
      <c r="U302" s="329"/>
      <c r="V302" s="326"/>
      <c r="W302" s="140"/>
      <c r="X302" s="140"/>
      <c r="Y302" s="74"/>
    </row>
    <row r="303" spans="1:25" ht="16.5">
      <c r="A303" s="116">
        <v>6</v>
      </c>
      <c r="B303" s="38" t="s">
        <v>160</v>
      </c>
      <c r="C303" s="206">
        <v>397.46665635308034</v>
      </c>
      <c r="D303" s="175">
        <v>13.52211896360793</v>
      </c>
      <c r="E303" s="196">
        <f t="shared" si="21"/>
        <v>0.034020763119298914</v>
      </c>
      <c r="F303" s="194"/>
      <c r="J303" s="39"/>
      <c r="K303" s="217"/>
      <c r="L303" s="218"/>
      <c r="M303" s="219"/>
      <c r="N303" s="217"/>
      <c r="O303" s="218"/>
      <c r="P303" s="330"/>
      <c r="Q303" s="326"/>
      <c r="R303" s="326"/>
      <c r="S303" s="327"/>
      <c r="T303" s="74"/>
      <c r="U303" s="329"/>
      <c r="V303" s="326"/>
      <c r="W303" s="140"/>
      <c r="X303" s="140"/>
      <c r="Y303" s="74"/>
    </row>
    <row r="304" spans="1:25" ht="16.5">
      <c r="A304" s="116">
        <v>7</v>
      </c>
      <c r="B304" s="38" t="s">
        <v>161</v>
      </c>
      <c r="C304" s="206">
        <v>585.3070010689324</v>
      </c>
      <c r="D304" s="175">
        <v>20.228489849113448</v>
      </c>
      <c r="E304" s="196">
        <f t="shared" si="21"/>
        <v>0.03456047819720357</v>
      </c>
      <c r="F304" s="194"/>
      <c r="I304" s="6">
        <f>143.45+50.84</f>
        <v>194.29</v>
      </c>
      <c r="J304" s="39"/>
      <c r="K304" s="217"/>
      <c r="L304" s="218"/>
      <c r="M304" s="219"/>
      <c r="N304" s="217"/>
      <c r="O304" s="218"/>
      <c r="P304" s="330"/>
      <c r="Q304" s="326"/>
      <c r="R304" s="326"/>
      <c r="S304" s="327"/>
      <c r="T304" s="74"/>
      <c r="U304" s="329"/>
      <c r="V304" s="326"/>
      <c r="W304" s="140"/>
      <c r="X304" s="140"/>
      <c r="Y304" s="74"/>
    </row>
    <row r="305" spans="1:25" ht="16.5">
      <c r="A305" s="116">
        <v>8</v>
      </c>
      <c r="B305" s="38" t="s">
        <v>162</v>
      </c>
      <c r="C305" s="206">
        <v>558.1752457503993</v>
      </c>
      <c r="D305" s="175">
        <v>19.15559999236105</v>
      </c>
      <c r="E305" s="196">
        <f t="shared" si="21"/>
        <v>0.03431825423681886</v>
      </c>
      <c r="F305" s="194"/>
      <c r="J305" s="39"/>
      <c r="K305" s="217"/>
      <c r="L305" s="218"/>
      <c r="M305" s="219"/>
      <c r="N305" s="217"/>
      <c r="O305" s="218"/>
      <c r="P305" s="330"/>
      <c r="Q305" s="326"/>
      <c r="R305" s="326"/>
      <c r="S305" s="327"/>
      <c r="T305" s="74"/>
      <c r="U305" s="329"/>
      <c r="V305" s="326"/>
      <c r="W305" s="140"/>
      <c r="X305" s="140"/>
      <c r="Y305" s="74"/>
    </row>
    <row r="306" spans="1:25" ht="16.5">
      <c r="A306" s="39"/>
      <c r="B306" s="331" t="s">
        <v>19</v>
      </c>
      <c r="C306" s="332">
        <f>SUM(C298:C305)</f>
        <v>4389.19</v>
      </c>
      <c r="D306" s="175">
        <f>SUM(D298:D305)</f>
        <v>148.73500000000004</v>
      </c>
      <c r="E306" s="196">
        <f t="shared" si="21"/>
        <v>0.033886662459360395</v>
      </c>
      <c r="F306" s="9"/>
      <c r="J306" s="39"/>
      <c r="K306" s="217"/>
      <c r="L306" s="218"/>
      <c r="M306" s="219"/>
      <c r="N306" s="217"/>
      <c r="O306" s="218"/>
      <c r="P306" s="330"/>
      <c r="Q306" s="333"/>
      <c r="R306" s="333"/>
      <c r="S306" s="333"/>
      <c r="T306" s="74"/>
      <c r="U306" s="334"/>
      <c r="V306" s="334"/>
      <c r="W306" s="334"/>
      <c r="X306" s="140"/>
      <c r="Y306" s="74"/>
    </row>
    <row r="307" spans="7:25" ht="16.5">
      <c r="G307" s="335"/>
      <c r="H307" s="336"/>
      <c r="I307" s="336">
        <f>2288.77+1853.29</f>
        <v>4142.0599999999995</v>
      </c>
      <c r="J307" s="39"/>
      <c r="K307" s="217"/>
      <c r="L307" s="218"/>
      <c r="M307" s="219"/>
      <c r="N307" s="217"/>
      <c r="O307" s="218"/>
      <c r="P307" s="330"/>
      <c r="Q307" s="336"/>
      <c r="R307" s="336"/>
      <c r="S307" s="336"/>
      <c r="T307" s="336"/>
      <c r="U307" s="74"/>
      <c r="V307" s="74"/>
      <c r="W307" s="74"/>
      <c r="X307" s="74"/>
      <c r="Y307" s="74"/>
    </row>
    <row r="308" spans="1:25" s="173" customFormat="1" ht="16.5">
      <c r="A308" s="536" t="s">
        <v>255</v>
      </c>
      <c r="B308" s="536"/>
      <c r="C308" s="536"/>
      <c r="D308" s="536"/>
      <c r="E308" s="211"/>
      <c r="F308" s="188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90"/>
      <c r="R308" s="190"/>
      <c r="S308" s="190"/>
      <c r="T308" s="190"/>
      <c r="U308" s="172"/>
      <c r="V308" s="172"/>
      <c r="W308" s="172"/>
      <c r="X308" s="172"/>
      <c r="Y308" s="172"/>
    </row>
    <row r="309" spans="1:25" ht="18" thickBot="1">
      <c r="A309" s="544" t="s">
        <v>256</v>
      </c>
      <c r="B309" s="544"/>
      <c r="C309" s="544"/>
      <c r="D309" s="544"/>
      <c r="E309" s="211" t="s">
        <v>30</v>
      </c>
      <c r="J309" s="140"/>
      <c r="K309" s="140"/>
      <c r="L309" s="140"/>
      <c r="M309" s="140"/>
      <c r="N309" s="140"/>
      <c r="O309" s="140"/>
      <c r="P309" s="140"/>
      <c r="Q309" s="74"/>
      <c r="R309" s="74"/>
      <c r="S309" s="74"/>
      <c r="T309" s="74"/>
      <c r="U309" s="74"/>
      <c r="V309" s="74"/>
      <c r="W309" s="74"/>
      <c r="X309" s="74"/>
      <c r="Y309" s="74"/>
    </row>
    <row r="310" spans="1:25" ht="57" customHeight="1">
      <c r="A310" s="42" t="s">
        <v>8</v>
      </c>
      <c r="B310" s="42" t="s">
        <v>9</v>
      </c>
      <c r="C310" s="42" t="s">
        <v>206</v>
      </c>
      <c r="D310" s="42" t="s">
        <v>257</v>
      </c>
      <c r="E310" s="42" t="s">
        <v>205</v>
      </c>
      <c r="F310" s="194"/>
      <c r="J310" s="250"/>
      <c r="K310" s="250"/>
      <c r="L310" s="250"/>
      <c r="M310" s="198"/>
      <c r="N310" s="140"/>
      <c r="O310" s="140"/>
      <c r="P310" s="140"/>
      <c r="Q310" s="74"/>
      <c r="R310" s="74"/>
      <c r="S310" s="74"/>
      <c r="T310" s="74"/>
      <c r="U310" s="74"/>
      <c r="V310" s="74"/>
      <c r="W310" s="74"/>
      <c r="X310" s="74"/>
      <c r="Y310" s="74"/>
    </row>
    <row r="311" spans="1:25" ht="16.5">
      <c r="A311" s="116">
        <v>1</v>
      </c>
      <c r="B311" s="38" t="s">
        <v>155</v>
      </c>
      <c r="C311" s="206">
        <v>831.60982574994</v>
      </c>
      <c r="D311" s="175">
        <v>95.3908220537916</v>
      </c>
      <c r="E311" s="86">
        <f>D311/C311</f>
        <v>0.1147062229186251</v>
      </c>
      <c r="I311" s="6">
        <f>103.12+45.61</f>
        <v>148.73000000000002</v>
      </c>
      <c r="J311" s="39"/>
      <c r="K311" s="217"/>
      <c r="L311" s="218"/>
      <c r="M311" s="219"/>
      <c r="N311" s="140"/>
      <c r="O311" s="140"/>
      <c r="P311" s="337"/>
      <c r="Q311" s="326"/>
      <c r="R311" s="326"/>
      <c r="S311" s="140"/>
      <c r="T311" s="74"/>
      <c r="U311" s="74"/>
      <c r="V311" s="74"/>
      <c r="W311" s="74"/>
      <c r="X311" s="74"/>
      <c r="Y311" s="74"/>
    </row>
    <row r="312" spans="1:25" ht="16.5">
      <c r="A312" s="116">
        <v>2</v>
      </c>
      <c r="B312" s="38" t="s">
        <v>156</v>
      </c>
      <c r="C312" s="206">
        <v>600.7945124337102</v>
      </c>
      <c r="D312" s="175">
        <v>69.10156494708262</v>
      </c>
      <c r="E312" s="86">
        <f aca="true" t="shared" si="22" ref="E312:E318">D312/C312</f>
        <v>0.11501697088937221</v>
      </c>
      <c r="J312" s="39"/>
      <c r="K312" s="217"/>
      <c r="L312" s="218"/>
      <c r="M312" s="219"/>
      <c r="N312" s="140"/>
      <c r="O312" s="140"/>
      <c r="P312" s="337"/>
      <c r="Q312" s="326"/>
      <c r="R312" s="326"/>
      <c r="S312" s="140"/>
      <c r="T312" s="74"/>
      <c r="U312" s="74"/>
      <c r="V312" s="74"/>
      <c r="W312" s="74"/>
      <c r="X312" s="74"/>
      <c r="Y312" s="74"/>
    </row>
    <row r="313" spans="1:25" ht="16.5">
      <c r="A313" s="116">
        <v>3</v>
      </c>
      <c r="B313" s="38" t="s">
        <v>157</v>
      </c>
      <c r="C313" s="206">
        <v>360.917264288973</v>
      </c>
      <c r="D313" s="175">
        <v>41.3718065851869</v>
      </c>
      <c r="E313" s="86">
        <f t="shared" si="22"/>
        <v>0.1146296137057662</v>
      </c>
      <c r="J313" s="39"/>
      <c r="K313" s="217"/>
      <c r="L313" s="218"/>
      <c r="M313" s="219"/>
      <c r="N313" s="140"/>
      <c r="O313" s="140"/>
      <c r="P313" s="337"/>
      <c r="Q313" s="326"/>
      <c r="R313" s="326"/>
      <c r="S313" s="140"/>
      <c r="T313" s="74"/>
      <c r="U313" s="74"/>
      <c r="V313" s="74"/>
      <c r="W313" s="74"/>
      <c r="X313" s="74"/>
      <c r="Y313" s="74"/>
    </row>
    <row r="314" spans="1:25" ht="16.5">
      <c r="A314" s="116">
        <v>4</v>
      </c>
      <c r="B314" s="38" t="s">
        <v>158</v>
      </c>
      <c r="C314" s="206">
        <v>512.9291226416894</v>
      </c>
      <c r="D314" s="175">
        <v>58.839222376037796</v>
      </c>
      <c r="E314" s="86">
        <f t="shared" si="22"/>
        <v>0.11471218883615697</v>
      </c>
      <c r="J314" s="39"/>
      <c r="K314" s="217"/>
      <c r="L314" s="218"/>
      <c r="M314" s="219"/>
      <c r="N314" s="140"/>
      <c r="O314" s="140"/>
      <c r="P314" s="337"/>
      <c r="Q314" s="326"/>
      <c r="R314" s="326"/>
      <c r="S314" s="140"/>
      <c r="T314" s="74"/>
      <c r="U314" s="74"/>
      <c r="V314" s="74"/>
      <c r="W314" s="74"/>
      <c r="X314" s="74"/>
      <c r="Y314" s="74"/>
    </row>
    <row r="315" spans="1:25" ht="16.5">
      <c r="A315" s="116">
        <v>5</v>
      </c>
      <c r="B315" s="38" t="s">
        <v>159</v>
      </c>
      <c r="C315" s="206">
        <v>541.9903717132751</v>
      </c>
      <c r="D315" s="175">
        <v>61.964694475616774</v>
      </c>
      <c r="E315" s="86">
        <f t="shared" si="22"/>
        <v>0.11432803553270034</v>
      </c>
      <c r="J315" s="39"/>
      <c r="K315" s="217"/>
      <c r="L315" s="218"/>
      <c r="M315" s="219"/>
      <c r="N315" s="140"/>
      <c r="O315" s="140"/>
      <c r="P315" s="337"/>
      <c r="Q315" s="326"/>
      <c r="R315" s="326"/>
      <c r="S315" s="140"/>
      <c r="T315" s="74"/>
      <c r="U315" s="74"/>
      <c r="V315" s="74"/>
      <c r="W315" s="74"/>
      <c r="X315" s="74"/>
      <c r="Y315" s="74"/>
    </row>
    <row r="316" spans="1:25" ht="16.5">
      <c r="A316" s="116">
        <v>6</v>
      </c>
      <c r="B316" s="38" t="s">
        <v>160</v>
      </c>
      <c r="C316" s="206">
        <v>397.46665635308034</v>
      </c>
      <c r="D316" s="175">
        <v>45.85974335681179</v>
      </c>
      <c r="E316" s="86">
        <f t="shared" si="22"/>
        <v>0.11538010201306885</v>
      </c>
      <c r="J316" s="39"/>
      <c r="K316" s="217"/>
      <c r="L316" s="218"/>
      <c r="M316" s="219"/>
      <c r="N316" s="140"/>
      <c r="O316" s="140"/>
      <c r="P316" s="337"/>
      <c r="Q316" s="326"/>
      <c r="R316" s="326"/>
      <c r="S316" s="140"/>
      <c r="T316" s="74"/>
      <c r="U316" s="74"/>
      <c r="V316" s="74"/>
      <c r="W316" s="74"/>
      <c r="X316" s="74"/>
      <c r="Y316" s="74"/>
    </row>
    <row r="317" spans="1:25" ht="16.5">
      <c r="A317" s="116">
        <v>7</v>
      </c>
      <c r="B317" s="38" t="s">
        <v>161</v>
      </c>
      <c r="C317" s="206">
        <v>585.3070010689324</v>
      </c>
      <c r="D317" s="175">
        <v>68.09397050865768</v>
      </c>
      <c r="E317" s="86">
        <f t="shared" si="22"/>
        <v>0.1163388963130447</v>
      </c>
      <c r="J317" s="39"/>
      <c r="K317" s="217"/>
      <c r="L317" s="218"/>
      <c r="M317" s="219"/>
      <c r="N317" s="140"/>
      <c r="O317" s="140"/>
      <c r="P317" s="337"/>
      <c r="Q317" s="326"/>
      <c r="R317" s="326"/>
      <c r="S317" s="140"/>
      <c r="T317" s="74"/>
      <c r="U317" s="74"/>
      <c r="V317" s="74"/>
      <c r="W317" s="74"/>
      <c r="X317" s="74"/>
      <c r="Y317" s="74"/>
    </row>
    <row r="318" spans="1:25" ht="16.5">
      <c r="A318" s="116">
        <v>8</v>
      </c>
      <c r="B318" s="38" t="s">
        <v>162</v>
      </c>
      <c r="C318" s="206">
        <v>558.1752457503993</v>
      </c>
      <c r="D318" s="175">
        <v>64.65877199681478</v>
      </c>
      <c r="E318" s="86">
        <f t="shared" si="22"/>
        <v>0.11583955485143176</v>
      </c>
      <c r="J318" s="39"/>
      <c r="K318" s="217"/>
      <c r="L318" s="218"/>
      <c r="M318" s="219"/>
      <c r="N318" s="140"/>
      <c r="O318" s="140"/>
      <c r="P318" s="337"/>
      <c r="Q318" s="326"/>
      <c r="R318" s="326"/>
      <c r="S318" s="140"/>
      <c r="T318" s="74"/>
      <c r="U318" s="74"/>
      <c r="V318" s="74"/>
      <c r="W318" s="74"/>
      <c r="X318" s="74"/>
      <c r="Y318" s="74"/>
    </row>
    <row r="319" spans="1:25" ht="16.5">
      <c r="A319" s="39"/>
      <c r="B319" s="331" t="s">
        <v>19</v>
      </c>
      <c r="C319" s="332">
        <f>SUM(C311:C318)</f>
        <v>4389.19</v>
      </c>
      <c r="D319" s="332">
        <f>SUM(D311:D318)</f>
        <v>505.28059629999996</v>
      </c>
      <c r="E319" s="86">
        <f>D319/C319</f>
        <v>0.11511932641330178</v>
      </c>
      <c r="F319" s="9"/>
      <c r="J319" s="39"/>
      <c r="K319" s="217"/>
      <c r="L319" s="218"/>
      <c r="M319" s="219"/>
      <c r="N319" s="140"/>
      <c r="O319" s="140"/>
      <c r="P319" s="333"/>
      <c r="Q319" s="338"/>
      <c r="R319" s="338"/>
      <c r="S319" s="140"/>
      <c r="T319" s="74"/>
      <c r="U319" s="74"/>
      <c r="V319" s="74"/>
      <c r="W319" s="74"/>
      <c r="X319" s="74"/>
      <c r="Y319" s="74"/>
    </row>
    <row r="320" spans="1:25" ht="16.5">
      <c r="A320" s="148"/>
      <c r="B320" s="149"/>
      <c r="C320" s="339"/>
      <c r="D320" s="339"/>
      <c r="E320" s="164"/>
      <c r="F320" s="9"/>
      <c r="J320" s="157"/>
      <c r="K320" s="223"/>
      <c r="L320" s="224"/>
      <c r="M320" s="140"/>
      <c r="N320" s="140"/>
      <c r="O320" s="140"/>
      <c r="P320" s="333"/>
      <c r="Q320" s="338"/>
      <c r="R320" s="338"/>
      <c r="S320" s="140"/>
      <c r="T320" s="74"/>
      <c r="U320" s="74"/>
      <c r="V320" s="74"/>
      <c r="W320" s="74"/>
      <c r="X320" s="74"/>
      <c r="Y320" s="74"/>
    </row>
    <row r="321" spans="1:25" ht="16.5">
      <c r="A321" s="148"/>
      <c r="B321" s="149"/>
      <c r="C321" s="339"/>
      <c r="D321" s="339"/>
      <c r="E321" s="164"/>
      <c r="F321" s="9"/>
      <c r="J321" s="157"/>
      <c r="K321" s="223"/>
      <c r="L321" s="224"/>
      <c r="M321" s="140"/>
      <c r="N321" s="140"/>
      <c r="O321" s="140"/>
      <c r="P321" s="333"/>
      <c r="Q321" s="338"/>
      <c r="R321" s="338"/>
      <c r="S321" s="140"/>
      <c r="T321" s="74"/>
      <c r="U321" s="74"/>
      <c r="V321" s="74"/>
      <c r="W321" s="74"/>
      <c r="X321" s="74"/>
      <c r="Y321" s="74"/>
    </row>
    <row r="322" spans="1:25" ht="16.5">
      <c r="A322" s="148"/>
      <c r="B322" s="149"/>
      <c r="C322" s="339"/>
      <c r="D322" s="339"/>
      <c r="E322" s="164"/>
      <c r="F322" s="9"/>
      <c r="J322" s="157"/>
      <c r="K322" s="223"/>
      <c r="L322" s="224"/>
      <c r="M322" s="140"/>
      <c r="N322" s="140"/>
      <c r="O322" s="140"/>
      <c r="P322" s="333"/>
      <c r="Q322" s="338"/>
      <c r="R322" s="338"/>
      <c r="S322" s="140"/>
      <c r="T322" s="74"/>
      <c r="U322" s="74"/>
      <c r="V322" s="74"/>
      <c r="W322" s="74"/>
      <c r="X322" s="74"/>
      <c r="Y322" s="74"/>
    </row>
    <row r="323" spans="1:25" ht="16.5">
      <c r="A323" s="148"/>
      <c r="B323" s="149"/>
      <c r="C323" s="339"/>
      <c r="D323" s="339"/>
      <c r="E323" s="164"/>
      <c r="F323" s="9"/>
      <c r="J323" s="157"/>
      <c r="K323" s="223"/>
      <c r="L323" s="224"/>
      <c r="M323" s="140"/>
      <c r="N323" s="140"/>
      <c r="O323" s="140"/>
      <c r="P323" s="333"/>
      <c r="Q323" s="338"/>
      <c r="R323" s="338"/>
      <c r="S323" s="140"/>
      <c r="T323" s="74"/>
      <c r="U323" s="74"/>
      <c r="V323" s="74"/>
      <c r="W323" s="74"/>
      <c r="X323" s="74"/>
      <c r="Y323" s="74"/>
    </row>
    <row r="324" spans="1:25" s="138" customFormat="1" ht="16.5">
      <c r="A324" s="291" t="s">
        <v>171</v>
      </c>
      <c r="B324" s="211"/>
      <c r="C324" s="211"/>
      <c r="D324" s="211"/>
      <c r="E324" s="211"/>
      <c r="F324" s="160"/>
      <c r="G324" s="136"/>
      <c r="H324" s="137"/>
      <c r="I324" s="137"/>
      <c r="J324" s="159"/>
      <c r="K324" s="159"/>
      <c r="L324" s="159"/>
      <c r="M324" s="159"/>
      <c r="N324" s="159"/>
      <c r="O324" s="159"/>
      <c r="P324" s="159"/>
      <c r="Q324" s="110"/>
      <c r="R324" s="110"/>
      <c r="S324" s="110"/>
      <c r="T324" s="110"/>
      <c r="U324" s="110"/>
      <c r="V324" s="110"/>
      <c r="W324" s="110"/>
      <c r="X324" s="110"/>
      <c r="Y324" s="110"/>
    </row>
    <row r="325" spans="1:25" ht="17.25">
      <c r="A325" s="275" t="s">
        <v>12</v>
      </c>
      <c r="B325" s="275" t="s">
        <v>246</v>
      </c>
      <c r="C325" s="275" t="s">
        <v>31</v>
      </c>
      <c r="D325" s="275" t="s">
        <v>32</v>
      </c>
      <c r="E325" s="275" t="s">
        <v>33</v>
      </c>
      <c r="F325" s="340" t="s">
        <v>15</v>
      </c>
      <c r="G325" s="191"/>
      <c r="H325" s="192"/>
      <c r="I325" s="192"/>
      <c r="J325" s="192"/>
      <c r="K325" s="192"/>
      <c r="L325" s="192"/>
      <c r="M325" s="192"/>
      <c r="N325" s="192"/>
      <c r="O325" s="192"/>
      <c r="P325" s="192"/>
      <c r="Q325" s="193"/>
      <c r="R325" s="193"/>
      <c r="S325" s="193"/>
      <c r="T325" s="193"/>
      <c r="U325" s="74"/>
      <c r="V325" s="74"/>
      <c r="W325" s="74"/>
      <c r="X325" s="74"/>
      <c r="Y325" s="74"/>
    </row>
    <row r="326" spans="1:25" ht="16.5">
      <c r="A326" s="341">
        <v>4389.19</v>
      </c>
      <c r="B326" s="342">
        <v>148.73500000000004</v>
      </c>
      <c r="C326" s="343">
        <v>4240.437</v>
      </c>
      <c r="D326" s="232">
        <f>B326+C326</f>
        <v>4389.172</v>
      </c>
      <c r="E326" s="233">
        <f>D326/A326</f>
        <v>0.9999958990155359</v>
      </c>
      <c r="F326" s="344">
        <f>A326*85/100</f>
        <v>3730.8115</v>
      </c>
      <c r="G326" s="152"/>
      <c r="H326" s="153"/>
      <c r="I326" s="153">
        <f>2144.88+1802.45</f>
        <v>3947.33</v>
      </c>
      <c r="J326" s="155"/>
      <c r="K326" s="155"/>
      <c r="L326" s="155"/>
      <c r="M326" s="155"/>
      <c r="N326" s="155"/>
      <c r="O326" s="155"/>
      <c r="P326" s="333"/>
      <c r="Q326" s="338"/>
      <c r="R326" s="338"/>
      <c r="S326" s="155"/>
      <c r="T326" s="166"/>
      <c r="U326" s="74"/>
      <c r="V326" s="74"/>
      <c r="W326" s="74"/>
      <c r="X326" s="74"/>
      <c r="Y326" s="74"/>
    </row>
    <row r="327" spans="1:25" ht="15.75">
      <c r="A327" s="345"/>
      <c r="B327" s="333"/>
      <c r="C327" s="167"/>
      <c r="D327" s="346"/>
      <c r="E327" s="347"/>
      <c r="F327" s="348"/>
      <c r="G327" s="152"/>
      <c r="H327" s="153"/>
      <c r="I327" s="153"/>
      <c r="J327" s="155"/>
      <c r="K327" s="155"/>
      <c r="L327" s="155"/>
      <c r="M327" s="155"/>
      <c r="N327" s="155"/>
      <c r="O327" s="155"/>
      <c r="P327" s="333"/>
      <c r="Q327" s="338"/>
      <c r="R327" s="338"/>
      <c r="S327" s="155"/>
      <c r="T327" s="166"/>
      <c r="U327" s="74"/>
      <c r="V327" s="74"/>
      <c r="W327" s="74"/>
      <c r="X327" s="74"/>
      <c r="Y327" s="74"/>
    </row>
    <row r="328" spans="1:29" s="173" customFormat="1" ht="16.5">
      <c r="A328" s="168" t="s">
        <v>172</v>
      </c>
      <c r="B328" s="211"/>
      <c r="C328" s="288"/>
      <c r="D328" s="211"/>
      <c r="E328" s="211"/>
      <c r="F328" s="160"/>
      <c r="G328" s="241"/>
      <c r="H328" s="170"/>
      <c r="I328" s="170"/>
      <c r="J328" s="171"/>
      <c r="K328" s="171"/>
      <c r="L328" s="171"/>
      <c r="M328" s="171"/>
      <c r="N328" s="171"/>
      <c r="O328" s="171"/>
      <c r="P328" s="171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</row>
    <row r="329" spans="1:29" ht="18" thickBot="1">
      <c r="A329" s="544" t="s">
        <v>258</v>
      </c>
      <c r="B329" s="544"/>
      <c r="C329" s="544"/>
      <c r="D329" s="544"/>
      <c r="E329" s="211"/>
      <c r="F329" s="160"/>
      <c r="G329" s="349" t="s">
        <v>30</v>
      </c>
      <c r="H329" s="153"/>
      <c r="I329" s="153"/>
      <c r="J329" s="155"/>
      <c r="K329" s="155"/>
      <c r="L329" s="155"/>
      <c r="M329" s="155"/>
      <c r="N329" s="155"/>
      <c r="O329" s="155"/>
      <c r="P329" s="155"/>
      <c r="Q329" s="166"/>
      <c r="R329" s="166"/>
      <c r="S329" s="166"/>
      <c r="T329" s="166"/>
      <c r="U329" s="74"/>
      <c r="V329" s="74"/>
      <c r="W329" s="74"/>
      <c r="X329" s="74"/>
      <c r="Y329" s="74"/>
      <c r="Z329" s="74"/>
      <c r="AA329" s="74"/>
      <c r="AB329" s="74"/>
      <c r="AC329" s="74"/>
    </row>
    <row r="330" spans="1:29" ht="49.5">
      <c r="A330" s="36" t="s">
        <v>8</v>
      </c>
      <c r="B330" s="36" t="s">
        <v>9</v>
      </c>
      <c r="C330" s="36" t="s">
        <v>207</v>
      </c>
      <c r="D330" s="36" t="s">
        <v>259</v>
      </c>
      <c r="E330" s="36" t="s">
        <v>78</v>
      </c>
      <c r="F330" s="350" t="s">
        <v>260</v>
      </c>
      <c r="G330" s="242" t="s">
        <v>34</v>
      </c>
      <c r="H330" s="351"/>
      <c r="I330" s="352"/>
      <c r="J330" s="250"/>
      <c r="K330" s="250"/>
      <c r="L330" s="250"/>
      <c r="M330" s="198"/>
      <c r="N330" s="353"/>
      <c r="O330" s="353"/>
      <c r="P330" s="353"/>
      <c r="Q330" s="98"/>
      <c r="R330" s="98"/>
      <c r="S330" s="98"/>
      <c r="T330" s="98"/>
      <c r="U330" s="74"/>
      <c r="V330" s="74"/>
      <c r="W330" s="74"/>
      <c r="X330" s="74"/>
      <c r="Y330" s="74"/>
      <c r="Z330" s="74"/>
      <c r="AA330" s="74"/>
      <c r="AB330" s="74"/>
      <c r="AC330" s="74"/>
    </row>
    <row r="331" spans="1:29" ht="16.5">
      <c r="A331" s="116">
        <v>1</v>
      </c>
      <c r="B331" s="38" t="s">
        <v>155</v>
      </c>
      <c r="C331" s="206">
        <v>831.60982574994</v>
      </c>
      <c r="D331" s="354">
        <v>27.988424094388773</v>
      </c>
      <c r="E331" s="195">
        <v>803.5686938594029</v>
      </c>
      <c r="F331" s="355">
        <f>D331+E331</f>
        <v>831.5571179537916</v>
      </c>
      <c r="G331" s="86">
        <f>F331/C331</f>
        <v>0.9999366195606204</v>
      </c>
      <c r="H331" s="164"/>
      <c r="I331" s="164"/>
      <c r="J331" s="39"/>
      <c r="K331" s="217"/>
      <c r="L331" s="218"/>
      <c r="M331" s="219"/>
      <c r="N331" s="356"/>
      <c r="O331" s="356"/>
      <c r="P331" s="337"/>
      <c r="Q331" s="357"/>
      <c r="R331" s="326"/>
      <c r="S331" s="356"/>
      <c r="T331" s="279"/>
      <c r="U331" s="358"/>
      <c r="V331" s="358"/>
      <c r="W331" s="358"/>
      <c r="X331" s="358"/>
      <c r="Y331" s="140"/>
      <c r="Z331" s="74"/>
      <c r="AA331" s="74"/>
      <c r="AB331" s="74"/>
      <c r="AC331" s="74"/>
    </row>
    <row r="332" spans="1:29" ht="16.5">
      <c r="A332" s="116">
        <v>2</v>
      </c>
      <c r="B332" s="38" t="s">
        <v>156</v>
      </c>
      <c r="C332" s="206">
        <v>600.7945124337102</v>
      </c>
      <c r="D332" s="354">
        <v>20.31643831418224</v>
      </c>
      <c r="E332" s="355">
        <v>580.4647058329004</v>
      </c>
      <c r="F332" s="355">
        <f aca="true" t="shared" si="23" ref="F332:F339">D332+E332</f>
        <v>600.7811441470827</v>
      </c>
      <c r="G332" s="86">
        <f aca="true" t="shared" si="24" ref="G332:G339">F332/C332</f>
        <v>0.9999777489867986</v>
      </c>
      <c r="H332" s="164"/>
      <c r="I332" s="164"/>
      <c r="J332" s="39"/>
      <c r="K332" s="217"/>
      <c r="L332" s="218"/>
      <c r="M332" s="219"/>
      <c r="N332" s="356"/>
      <c r="O332" s="356"/>
      <c r="P332" s="337"/>
      <c r="Q332" s="357"/>
      <c r="R332" s="326"/>
      <c r="S332" s="356"/>
      <c r="T332" s="279"/>
      <c r="U332" s="358"/>
      <c r="V332" s="358"/>
      <c r="W332" s="358"/>
      <c r="X332" s="358"/>
      <c r="Y332" s="140"/>
      <c r="Z332" s="74"/>
      <c r="AA332" s="74"/>
      <c r="AB332" s="74"/>
      <c r="AC332" s="74"/>
    </row>
    <row r="333" spans="1:29" ht="16.5">
      <c r="A333" s="116">
        <v>3</v>
      </c>
      <c r="B333" s="38" t="s">
        <v>157</v>
      </c>
      <c r="C333" s="206">
        <v>360.917264288973</v>
      </c>
      <c r="D333" s="354">
        <v>12.12522565326891</v>
      </c>
      <c r="E333" s="355">
        <v>348.763592731918</v>
      </c>
      <c r="F333" s="355">
        <f t="shared" si="23"/>
        <v>360.8888183851869</v>
      </c>
      <c r="G333" s="86">
        <f t="shared" si="24"/>
        <v>0.9999211844192541</v>
      </c>
      <c r="H333" s="164"/>
      <c r="I333" s="164"/>
      <c r="J333" s="39"/>
      <c r="K333" s="217"/>
      <c r="L333" s="218"/>
      <c r="M333" s="219"/>
      <c r="N333" s="356"/>
      <c r="O333" s="356"/>
      <c r="P333" s="337"/>
      <c r="Q333" s="357"/>
      <c r="R333" s="326"/>
      <c r="S333" s="356"/>
      <c r="T333" s="279"/>
      <c r="U333" s="358"/>
      <c r="V333" s="358"/>
      <c r="W333" s="358"/>
      <c r="X333" s="358"/>
      <c r="Y333" s="140"/>
      <c r="Z333" s="74"/>
      <c r="AA333" s="74"/>
      <c r="AB333" s="74"/>
      <c r="AC333" s="74"/>
    </row>
    <row r="334" spans="1:29" ht="16.5">
      <c r="A334" s="116">
        <v>4</v>
      </c>
      <c r="B334" s="38" t="s">
        <v>158</v>
      </c>
      <c r="C334" s="206">
        <v>512.9291226416894</v>
      </c>
      <c r="D334" s="354">
        <v>17.285364392013147</v>
      </c>
      <c r="E334" s="355">
        <v>495.61698988402463</v>
      </c>
      <c r="F334" s="355">
        <f t="shared" si="23"/>
        <v>512.9023542760377</v>
      </c>
      <c r="G334" s="86">
        <f t="shared" si="24"/>
        <v>0.9999478127396747</v>
      </c>
      <c r="H334" s="164"/>
      <c r="I334" s="164"/>
      <c r="J334" s="39"/>
      <c r="K334" s="217"/>
      <c r="L334" s="218"/>
      <c r="M334" s="219"/>
      <c r="N334" s="356"/>
      <c r="O334" s="356"/>
      <c r="P334" s="337"/>
      <c r="Q334" s="357"/>
      <c r="R334" s="326"/>
      <c r="S334" s="356"/>
      <c r="T334" s="279"/>
      <c r="U334" s="358"/>
      <c r="V334" s="358"/>
      <c r="W334" s="358"/>
      <c r="X334" s="358"/>
      <c r="Y334" s="140"/>
      <c r="Z334" s="74"/>
      <c r="AA334" s="74"/>
      <c r="AB334" s="74"/>
      <c r="AC334" s="74"/>
    </row>
    <row r="335" spans="1:29" ht="16.5">
      <c r="A335" s="116">
        <v>5</v>
      </c>
      <c r="B335" s="38" t="s">
        <v>159</v>
      </c>
      <c r="C335" s="206">
        <v>541.9903717132751</v>
      </c>
      <c r="D335" s="354">
        <v>18.113338741064506</v>
      </c>
      <c r="E335" s="355">
        <v>523.8098942345523</v>
      </c>
      <c r="F335" s="355">
        <f t="shared" si="23"/>
        <v>541.9232329756168</v>
      </c>
      <c r="G335" s="86">
        <f t="shared" si="24"/>
        <v>0.9998761255897479</v>
      </c>
      <c r="H335" s="164"/>
      <c r="I335" s="164"/>
      <c r="J335" s="39"/>
      <c r="K335" s="217"/>
      <c r="L335" s="218"/>
      <c r="M335" s="219"/>
      <c r="N335" s="356"/>
      <c r="O335" s="356"/>
      <c r="P335" s="337"/>
      <c r="Q335" s="357"/>
      <c r="R335" s="326"/>
      <c r="S335" s="356"/>
      <c r="T335" s="279"/>
      <c r="U335" s="358"/>
      <c r="V335" s="358"/>
      <c r="W335" s="358"/>
      <c r="X335" s="358"/>
      <c r="Y335" s="140"/>
      <c r="Z335" s="74"/>
      <c r="AA335" s="74"/>
      <c r="AB335" s="74"/>
      <c r="AC335" s="74"/>
    </row>
    <row r="336" spans="1:29" ht="16.5">
      <c r="A336" s="116">
        <v>6</v>
      </c>
      <c r="B336" s="38" t="s">
        <v>160</v>
      </c>
      <c r="C336" s="206">
        <v>397.46665635308034</v>
      </c>
      <c r="D336" s="354">
        <v>13.52211896360793</v>
      </c>
      <c r="E336" s="355">
        <v>383.95658859320383</v>
      </c>
      <c r="F336" s="355">
        <f t="shared" si="23"/>
        <v>397.47870755681174</v>
      </c>
      <c r="G336" s="86">
        <f t="shared" si="24"/>
        <v>1.0000303200370113</v>
      </c>
      <c r="H336" s="164"/>
      <c r="I336" s="164"/>
      <c r="J336" s="39"/>
      <c r="K336" s="217"/>
      <c r="L336" s="218"/>
      <c r="M336" s="219"/>
      <c r="N336" s="356"/>
      <c r="O336" s="356"/>
      <c r="P336" s="337"/>
      <c r="Q336" s="357"/>
      <c r="R336" s="326"/>
      <c r="S336" s="356"/>
      <c r="T336" s="279"/>
      <c r="U336" s="358"/>
      <c r="V336" s="358"/>
      <c r="W336" s="358"/>
      <c r="X336" s="358"/>
      <c r="Y336" s="140"/>
      <c r="Z336" s="74"/>
      <c r="AA336" s="74"/>
      <c r="AB336" s="74"/>
      <c r="AC336" s="74"/>
    </row>
    <row r="337" spans="1:29" ht="16.5">
      <c r="A337" s="116">
        <v>7</v>
      </c>
      <c r="B337" s="38" t="s">
        <v>161</v>
      </c>
      <c r="C337" s="206">
        <v>585.3070010689324</v>
      </c>
      <c r="D337" s="354">
        <v>20.228489849113448</v>
      </c>
      <c r="E337" s="355">
        <v>565.1773428595442</v>
      </c>
      <c r="F337" s="355">
        <f t="shared" si="23"/>
        <v>585.4058327086576</v>
      </c>
      <c r="G337" s="86">
        <f t="shared" si="24"/>
        <v>1.0001688543611211</v>
      </c>
      <c r="H337" s="164"/>
      <c r="I337" s="164"/>
      <c r="J337" s="39"/>
      <c r="K337" s="217"/>
      <c r="L337" s="218"/>
      <c r="M337" s="219"/>
      <c r="N337" s="356"/>
      <c r="O337" s="356"/>
      <c r="P337" s="337"/>
      <c r="Q337" s="357"/>
      <c r="R337" s="326"/>
      <c r="S337" s="356"/>
      <c r="T337" s="279"/>
      <c r="U337" s="358"/>
      <c r="V337" s="358"/>
      <c r="W337" s="358"/>
      <c r="X337" s="358"/>
      <c r="Y337" s="140"/>
      <c r="Z337" s="74"/>
      <c r="AA337" s="74"/>
      <c r="AB337" s="74"/>
      <c r="AC337" s="74"/>
    </row>
    <row r="338" spans="1:29" ht="16.5">
      <c r="A338" s="116">
        <v>8</v>
      </c>
      <c r="B338" s="38" t="s">
        <v>162</v>
      </c>
      <c r="C338" s="206">
        <v>558.1752457503993</v>
      </c>
      <c r="D338" s="354">
        <v>19.15559999236105</v>
      </c>
      <c r="E338" s="355">
        <v>539.0791920044537</v>
      </c>
      <c r="F338" s="355">
        <f t="shared" si="23"/>
        <v>558.2347919968148</v>
      </c>
      <c r="G338" s="86">
        <f t="shared" si="24"/>
        <v>1.0001066801992184</v>
      </c>
      <c r="H338" s="164"/>
      <c r="I338" s="164"/>
      <c r="J338" s="39"/>
      <c r="K338" s="217"/>
      <c r="L338" s="218"/>
      <c r="M338" s="219"/>
      <c r="N338" s="356"/>
      <c r="O338" s="356"/>
      <c r="P338" s="337"/>
      <c r="Q338" s="357"/>
      <c r="R338" s="326"/>
      <c r="S338" s="356"/>
      <c r="T338" s="279"/>
      <c r="U338" s="358"/>
      <c r="V338" s="358"/>
      <c r="W338" s="358"/>
      <c r="X338" s="358"/>
      <c r="Y338" s="140"/>
      <c r="Z338" s="74"/>
      <c r="AA338" s="74"/>
      <c r="AB338" s="74"/>
      <c r="AC338" s="74"/>
    </row>
    <row r="339" spans="1:29" ht="16.5">
      <c r="A339" s="39"/>
      <c r="B339" s="331" t="s">
        <v>19</v>
      </c>
      <c r="C339" s="332">
        <f>SUM(C331:C338)</f>
        <v>4389.19</v>
      </c>
      <c r="D339" s="332">
        <f>SUM(D331:D338)</f>
        <v>148.73500000000004</v>
      </c>
      <c r="E339" s="205">
        <f>SUM(E331:E338)</f>
        <v>4240.437</v>
      </c>
      <c r="F339" s="355">
        <f t="shared" si="23"/>
        <v>4389.172</v>
      </c>
      <c r="G339" s="86">
        <f t="shared" si="24"/>
        <v>0.9999958990155359</v>
      </c>
      <c r="H339" s="164"/>
      <c r="I339" s="164"/>
      <c r="J339" s="39"/>
      <c r="K339" s="217"/>
      <c r="L339" s="218"/>
      <c r="M339" s="219"/>
      <c r="N339" s="359"/>
      <c r="O339" s="359"/>
      <c r="P339" s="333"/>
      <c r="Q339" s="357"/>
      <c r="R339" s="338"/>
      <c r="S339" s="356"/>
      <c r="T339" s="164"/>
      <c r="U339" s="360"/>
      <c r="V339" s="360"/>
      <c r="W339" s="360"/>
      <c r="X339" s="360"/>
      <c r="Y339" s="140"/>
      <c r="Z339" s="74"/>
      <c r="AA339" s="74"/>
      <c r="AB339" s="74"/>
      <c r="AC339" s="74"/>
    </row>
    <row r="340" spans="1:29" ht="16.5">
      <c r="A340" s="148"/>
      <c r="B340" s="149"/>
      <c r="C340" s="339"/>
      <c r="D340" s="361"/>
      <c r="E340" s="362"/>
      <c r="F340" s="363"/>
      <c r="G340" s="248"/>
      <c r="H340" s="164"/>
      <c r="I340" s="164"/>
      <c r="J340" s="157"/>
      <c r="K340" s="223"/>
      <c r="L340" s="224"/>
      <c r="M340" s="140"/>
      <c r="N340" s="359"/>
      <c r="O340" s="359"/>
      <c r="P340" s="333"/>
      <c r="Q340" s="357"/>
      <c r="R340" s="338"/>
      <c r="S340" s="356"/>
      <c r="T340" s="164"/>
      <c r="U340" s="360"/>
      <c r="V340" s="360"/>
      <c r="W340" s="360"/>
      <c r="X340" s="360"/>
      <c r="Y340" s="140"/>
      <c r="Z340" s="74"/>
      <c r="AA340" s="74"/>
      <c r="AB340" s="74"/>
      <c r="AC340" s="74"/>
    </row>
    <row r="341" spans="1:29" ht="17.25">
      <c r="A341" s="291" t="s">
        <v>173</v>
      </c>
      <c r="B341" s="211"/>
      <c r="C341" s="288"/>
      <c r="D341" s="211"/>
      <c r="E341" s="211"/>
      <c r="F341" s="307"/>
      <c r="J341" s="140"/>
      <c r="K341" s="140"/>
      <c r="L341" s="140"/>
      <c r="M341" s="140"/>
      <c r="N341" s="140"/>
      <c r="O341" s="140"/>
      <c r="P341" s="140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</row>
    <row r="342" spans="1:29" ht="17.25">
      <c r="A342" s="211"/>
      <c r="B342" s="211"/>
      <c r="C342" s="288"/>
      <c r="D342" s="211"/>
      <c r="E342" s="211"/>
      <c r="F342" s="307"/>
      <c r="J342" s="140"/>
      <c r="K342" s="140"/>
      <c r="L342" s="140"/>
      <c r="M342" s="140"/>
      <c r="N342" s="140"/>
      <c r="O342" s="140"/>
      <c r="P342" s="140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</row>
    <row r="343" spans="1:18" ht="17.25">
      <c r="A343" s="263" t="s">
        <v>12</v>
      </c>
      <c r="B343" s="263" t="s">
        <v>35</v>
      </c>
      <c r="C343" s="263" t="s">
        <v>33</v>
      </c>
      <c r="D343" s="263" t="s">
        <v>21</v>
      </c>
      <c r="E343" s="263" t="s">
        <v>22</v>
      </c>
      <c r="M343" s="140"/>
      <c r="N343" s="140"/>
      <c r="O343" s="140"/>
      <c r="P343" s="140"/>
      <c r="Q343" s="74"/>
      <c r="R343" s="74"/>
    </row>
    <row r="344" spans="1:24" ht="16.5">
      <c r="A344" s="341">
        <v>4389.19</v>
      </c>
      <c r="B344" s="364">
        <v>4389.172</v>
      </c>
      <c r="C344" s="365">
        <f>B344/A344</f>
        <v>0.9999958990155359</v>
      </c>
      <c r="D344" s="341">
        <v>3883.8914037</v>
      </c>
      <c r="E344" s="366">
        <f>D344/A344</f>
        <v>0.8848765726022342</v>
      </c>
      <c r="J344" s="140"/>
      <c r="K344" s="140"/>
      <c r="L344" s="140"/>
      <c r="M344" s="140"/>
      <c r="N344" s="140"/>
      <c r="O344" s="140"/>
      <c r="P344" s="140"/>
      <c r="Q344" s="74"/>
      <c r="R344" s="74"/>
      <c r="S344" s="74"/>
      <c r="T344" s="74"/>
      <c r="U344" s="74"/>
      <c r="V344" s="74"/>
      <c r="W344" s="74"/>
      <c r="X344" s="74"/>
    </row>
    <row r="345" spans="1:24" ht="15">
      <c r="A345" s="367"/>
      <c r="B345" s="155"/>
      <c r="C345" s="367"/>
      <c r="D345" s="140"/>
      <c r="G345" s="152"/>
      <c r="H345" s="153"/>
      <c r="I345" s="153"/>
      <c r="J345" s="155"/>
      <c r="K345" s="155"/>
      <c r="L345" s="155"/>
      <c r="M345" s="155"/>
      <c r="N345" s="155"/>
      <c r="O345" s="155"/>
      <c r="P345" s="155"/>
      <c r="Q345" s="166"/>
      <c r="R345" s="166"/>
      <c r="S345" s="166"/>
      <c r="T345" s="166"/>
      <c r="U345" s="74"/>
      <c r="V345" s="74"/>
      <c r="W345" s="74"/>
      <c r="X345" s="74"/>
    </row>
    <row r="346" spans="1:24" s="173" customFormat="1" ht="16.5">
      <c r="A346" s="168" t="s">
        <v>174</v>
      </c>
      <c r="B346" s="37"/>
      <c r="C346" s="37"/>
      <c r="D346" s="37"/>
      <c r="E346" s="37"/>
      <c r="F346" s="113"/>
      <c r="G346" s="182"/>
      <c r="H346" s="183"/>
      <c r="I346" s="183"/>
      <c r="J346" s="185"/>
      <c r="K346" s="185"/>
      <c r="L346" s="185"/>
      <c r="M346" s="185"/>
      <c r="N346" s="185"/>
      <c r="O346" s="185"/>
      <c r="P346" s="185"/>
      <c r="Q346" s="186"/>
      <c r="R346" s="186"/>
      <c r="S346" s="186"/>
      <c r="T346" s="186"/>
      <c r="U346" s="172"/>
      <c r="V346" s="172"/>
      <c r="W346" s="172"/>
      <c r="X346" s="172"/>
    </row>
    <row r="347" spans="1:24" ht="18" thickBot="1">
      <c r="A347" s="544" t="s">
        <v>261</v>
      </c>
      <c r="B347" s="544"/>
      <c r="C347" s="544"/>
      <c r="D347" s="544"/>
      <c r="E347" s="211" t="s">
        <v>30</v>
      </c>
      <c r="F347" s="307"/>
      <c r="J347" s="140"/>
      <c r="K347" s="140"/>
      <c r="L347" s="140"/>
      <c r="M347" s="140"/>
      <c r="N347" s="140"/>
      <c r="O347" s="140"/>
      <c r="P347" s="140"/>
      <c r="Q347" s="74"/>
      <c r="R347" s="74"/>
      <c r="S347" s="74"/>
      <c r="T347" s="74"/>
      <c r="U347" s="74"/>
      <c r="V347" s="74"/>
      <c r="W347" s="74"/>
      <c r="X347" s="74"/>
    </row>
    <row r="348" spans="1:24" ht="33">
      <c r="A348" s="36" t="s">
        <v>8</v>
      </c>
      <c r="B348" s="36" t="s">
        <v>9</v>
      </c>
      <c r="C348" s="36" t="s">
        <v>211</v>
      </c>
      <c r="D348" s="36" t="s">
        <v>79</v>
      </c>
      <c r="E348" s="36" t="s">
        <v>36</v>
      </c>
      <c r="F348" s="307"/>
      <c r="J348" s="250"/>
      <c r="K348" s="250"/>
      <c r="L348" s="250"/>
      <c r="M348" s="198"/>
      <c r="N348" s="140"/>
      <c r="O348" s="140"/>
      <c r="P348" s="140"/>
      <c r="Q348" s="74"/>
      <c r="R348" s="74"/>
      <c r="S348" s="74"/>
      <c r="T348" s="74"/>
      <c r="U348" s="74"/>
      <c r="V348" s="74"/>
      <c r="W348" s="74"/>
      <c r="X348" s="74"/>
    </row>
    <row r="349" spans="1:24" ht="16.5">
      <c r="A349" s="116">
        <v>1</v>
      </c>
      <c r="B349" s="38" t="s">
        <v>155</v>
      </c>
      <c r="C349" s="206">
        <v>831.60982574994</v>
      </c>
      <c r="D349" s="195">
        <v>736.1662959</v>
      </c>
      <c r="E349" s="86">
        <f>D349/C349</f>
        <v>0.8852303966419953</v>
      </c>
      <c r="F349" s="307"/>
      <c r="J349" s="39"/>
      <c r="K349" s="217"/>
      <c r="L349" s="218"/>
      <c r="M349" s="219"/>
      <c r="N349" s="140"/>
      <c r="O349" s="140"/>
      <c r="P349" s="337"/>
      <c r="Q349" s="326"/>
      <c r="R349" s="326"/>
      <c r="S349" s="140"/>
      <c r="T349" s="74"/>
      <c r="U349" s="74"/>
      <c r="V349" s="74"/>
      <c r="W349" s="74"/>
      <c r="X349" s="74"/>
    </row>
    <row r="350" spans="1:24" ht="16.5">
      <c r="A350" s="116">
        <v>2</v>
      </c>
      <c r="B350" s="38" t="s">
        <v>156</v>
      </c>
      <c r="C350" s="206">
        <v>600.7945124337102</v>
      </c>
      <c r="D350" s="195">
        <v>531.6795792</v>
      </c>
      <c r="E350" s="86">
        <f aca="true" t="shared" si="25" ref="E350:E357">D350/C350</f>
        <v>0.8849607780974262</v>
      </c>
      <c r="F350" s="307"/>
      <c r="J350" s="39"/>
      <c r="K350" s="217"/>
      <c r="L350" s="218"/>
      <c r="M350" s="219"/>
      <c r="N350" s="140"/>
      <c r="O350" s="140"/>
      <c r="P350" s="337"/>
      <c r="Q350" s="326"/>
      <c r="R350" s="326"/>
      <c r="S350" s="140"/>
      <c r="T350" s="74"/>
      <c r="U350" s="74"/>
      <c r="V350" s="74"/>
      <c r="W350" s="74"/>
      <c r="X350" s="74"/>
    </row>
    <row r="351" spans="1:24" ht="16.5">
      <c r="A351" s="116">
        <v>3</v>
      </c>
      <c r="B351" s="38" t="s">
        <v>157</v>
      </c>
      <c r="C351" s="206">
        <v>360.917264288973</v>
      </c>
      <c r="D351" s="195">
        <v>319.5170118</v>
      </c>
      <c r="E351" s="86">
        <f t="shared" si="25"/>
        <v>0.885291570713488</v>
      </c>
      <c r="F351" s="307"/>
      <c r="J351" s="39"/>
      <c r="K351" s="217"/>
      <c r="L351" s="218"/>
      <c r="M351" s="219"/>
      <c r="N351" s="140"/>
      <c r="O351" s="140"/>
      <c r="P351" s="337"/>
      <c r="Q351" s="326"/>
      <c r="R351" s="326"/>
      <c r="S351" s="140"/>
      <c r="T351" s="74"/>
      <c r="U351" s="74"/>
      <c r="V351" s="74"/>
      <c r="W351" s="74"/>
      <c r="X351" s="74"/>
    </row>
    <row r="352" spans="1:24" ht="16.5">
      <c r="A352" s="116">
        <v>4</v>
      </c>
      <c r="B352" s="38" t="s">
        <v>158</v>
      </c>
      <c r="C352" s="206">
        <v>512.9291226416894</v>
      </c>
      <c r="D352" s="195">
        <v>454.06313190000003</v>
      </c>
      <c r="E352" s="86">
        <f t="shared" si="25"/>
        <v>0.885235623903518</v>
      </c>
      <c r="F352" s="307"/>
      <c r="J352" s="39"/>
      <c r="K352" s="217"/>
      <c r="L352" s="218"/>
      <c r="M352" s="219"/>
      <c r="N352" s="140"/>
      <c r="O352" s="140"/>
      <c r="P352" s="337"/>
      <c r="Q352" s="326"/>
      <c r="R352" s="326"/>
      <c r="S352" s="140"/>
      <c r="T352" s="74"/>
      <c r="U352" s="74"/>
      <c r="V352" s="74"/>
      <c r="W352" s="74"/>
      <c r="X352" s="74"/>
    </row>
    <row r="353" spans="1:24" ht="16.5">
      <c r="A353" s="116">
        <v>5</v>
      </c>
      <c r="B353" s="38" t="s">
        <v>159</v>
      </c>
      <c r="C353" s="206">
        <v>541.9903717132751</v>
      </c>
      <c r="D353" s="195">
        <v>479.95853850000003</v>
      </c>
      <c r="E353" s="86">
        <f t="shared" si="25"/>
        <v>0.8855480900570476</v>
      </c>
      <c r="F353" s="307"/>
      <c r="J353" s="39"/>
      <c r="K353" s="217"/>
      <c r="L353" s="218"/>
      <c r="M353" s="219"/>
      <c r="N353" s="140"/>
      <c r="O353" s="140"/>
      <c r="P353" s="337"/>
      <c r="Q353" s="326"/>
      <c r="R353" s="326"/>
      <c r="S353" s="140"/>
      <c r="T353" s="74"/>
      <c r="U353" s="74"/>
      <c r="V353" s="74"/>
      <c r="W353" s="74"/>
      <c r="X353" s="74"/>
    </row>
    <row r="354" spans="1:24" ht="16.5">
      <c r="A354" s="116">
        <v>6</v>
      </c>
      <c r="B354" s="38" t="s">
        <v>160</v>
      </c>
      <c r="C354" s="206">
        <v>397.46665635308034</v>
      </c>
      <c r="D354" s="195">
        <v>351.6189642</v>
      </c>
      <c r="E354" s="86">
        <f t="shared" si="25"/>
        <v>0.8846502180239426</v>
      </c>
      <c r="F354" s="307"/>
      <c r="J354" s="39"/>
      <c r="K354" s="217"/>
      <c r="L354" s="218"/>
      <c r="M354" s="219"/>
      <c r="N354" s="140"/>
      <c r="O354" s="140"/>
      <c r="P354" s="337"/>
      <c r="Q354" s="326"/>
      <c r="R354" s="326"/>
      <c r="S354" s="140"/>
      <c r="T354" s="74"/>
      <c r="U354" s="74"/>
      <c r="V354" s="74"/>
      <c r="W354" s="74"/>
      <c r="X354" s="74"/>
    </row>
    <row r="355" spans="1:24" ht="16.5">
      <c r="A355" s="116">
        <v>7</v>
      </c>
      <c r="B355" s="38" t="s">
        <v>161</v>
      </c>
      <c r="C355" s="206">
        <v>585.3070010689324</v>
      </c>
      <c r="D355" s="195">
        <v>517.3118622</v>
      </c>
      <c r="E355" s="86">
        <f t="shared" si="25"/>
        <v>0.8838299580480764</v>
      </c>
      <c r="F355" s="307"/>
      <c r="J355" s="39"/>
      <c r="K355" s="217"/>
      <c r="L355" s="218"/>
      <c r="M355" s="219"/>
      <c r="N355" s="140"/>
      <c r="O355" s="140"/>
      <c r="P355" s="337"/>
      <c r="Q355" s="326"/>
      <c r="R355" s="326"/>
      <c r="S355" s="140"/>
      <c r="T355" s="74"/>
      <c r="U355" s="74"/>
      <c r="V355" s="74"/>
      <c r="W355" s="74"/>
      <c r="X355" s="74"/>
    </row>
    <row r="356" spans="1:24" ht="16.5">
      <c r="A356" s="116">
        <v>8</v>
      </c>
      <c r="B356" s="38" t="s">
        <v>162</v>
      </c>
      <c r="C356" s="206">
        <v>558.1752457503993</v>
      </c>
      <c r="D356" s="195">
        <v>493.57601999999997</v>
      </c>
      <c r="E356" s="86">
        <f t="shared" si="25"/>
        <v>0.8842671253477866</v>
      </c>
      <c r="F356" s="307"/>
      <c r="J356" s="39"/>
      <c r="K356" s="217"/>
      <c r="L356" s="218"/>
      <c r="M356" s="219"/>
      <c r="N356" s="140"/>
      <c r="O356" s="140"/>
      <c r="P356" s="337"/>
      <c r="Q356" s="326"/>
      <c r="R356" s="326"/>
      <c r="S356" s="140"/>
      <c r="T356" s="74"/>
      <c r="U356" s="74"/>
      <c r="V356" s="74"/>
      <c r="W356" s="74"/>
      <c r="X356" s="74"/>
    </row>
    <row r="357" spans="1:24" ht="16.5">
      <c r="A357" s="39"/>
      <c r="B357" s="331" t="s">
        <v>19</v>
      </c>
      <c r="C357" s="332">
        <f>SUM(C349:C356)</f>
        <v>4389.19</v>
      </c>
      <c r="D357" s="205">
        <f>SUM(D349:D356)</f>
        <v>3883.8914037</v>
      </c>
      <c r="E357" s="86">
        <f t="shared" si="25"/>
        <v>0.8848765726022342</v>
      </c>
      <c r="F357" s="9"/>
      <c r="I357" s="6">
        <f>2185.21+1807.67</f>
        <v>3992.88</v>
      </c>
      <c r="J357" s="39"/>
      <c r="K357" s="217"/>
      <c r="L357" s="218"/>
      <c r="M357" s="219"/>
      <c r="N357" s="140"/>
      <c r="O357" s="140"/>
      <c r="P357" s="337"/>
      <c r="Q357" s="338"/>
      <c r="R357" s="338"/>
      <c r="S357" s="140"/>
      <c r="T357" s="74"/>
      <c r="U357" s="74"/>
      <c r="V357" s="74"/>
      <c r="W357" s="74"/>
      <c r="X357" s="74"/>
    </row>
    <row r="358" spans="1:24" ht="16.5">
      <c r="A358" s="157"/>
      <c r="B358" s="368"/>
      <c r="C358" s="369"/>
      <c r="D358" s="272"/>
      <c r="E358" s="273"/>
      <c r="F358" s="9"/>
      <c r="J358" s="140"/>
      <c r="K358" s="140"/>
      <c r="L358" s="140"/>
      <c r="M358" s="140"/>
      <c r="N358" s="140"/>
      <c r="O358" s="140"/>
      <c r="P358" s="333"/>
      <c r="Q358" s="338"/>
      <c r="R358" s="338"/>
      <c r="S358" s="140"/>
      <c r="T358" s="74"/>
      <c r="U358" s="74"/>
      <c r="V358" s="74"/>
      <c r="W358" s="74"/>
      <c r="X358" s="74"/>
    </row>
    <row r="359" spans="1:24" ht="16.5">
      <c r="A359" s="548" t="s">
        <v>212</v>
      </c>
      <c r="B359" s="549"/>
      <c r="C359" s="549"/>
      <c r="D359" s="549"/>
      <c r="E359" s="549"/>
      <c r="F359" s="550"/>
      <c r="G359" s="370"/>
      <c r="H359" s="228"/>
      <c r="I359" s="228"/>
      <c r="J359" s="140"/>
      <c r="K359" s="140"/>
      <c r="L359" s="140"/>
      <c r="M359" s="140"/>
      <c r="N359" s="140"/>
      <c r="O359" s="140"/>
      <c r="P359" s="333"/>
      <c r="Q359" s="338"/>
      <c r="R359" s="338"/>
      <c r="S359" s="140"/>
      <c r="T359" s="74"/>
      <c r="U359" s="74"/>
      <c r="V359" s="74"/>
      <c r="W359" s="74"/>
      <c r="X359" s="74"/>
    </row>
    <row r="360" spans="1:24" ht="16.5">
      <c r="A360" s="371" t="s">
        <v>282</v>
      </c>
      <c r="B360" s="372"/>
      <c r="C360" s="372"/>
      <c r="D360" s="372"/>
      <c r="E360" s="372"/>
      <c r="F360" s="373"/>
      <c r="G360" s="370"/>
      <c r="H360" s="228"/>
      <c r="I360" s="228"/>
      <c r="J360" s="140"/>
      <c r="K360" s="140"/>
      <c r="L360" s="140"/>
      <c r="M360" s="140"/>
      <c r="N360" s="140"/>
      <c r="O360" s="140"/>
      <c r="P360" s="333"/>
      <c r="Q360" s="338"/>
      <c r="R360" s="338"/>
      <c r="S360" s="140"/>
      <c r="T360" s="74"/>
      <c r="U360" s="74"/>
      <c r="V360" s="74"/>
      <c r="W360" s="74"/>
      <c r="X360" s="74"/>
    </row>
    <row r="361" spans="1:24" ht="43.5" customHeight="1">
      <c r="A361" s="374" t="s">
        <v>37</v>
      </c>
      <c r="B361" s="374" t="s">
        <v>16</v>
      </c>
      <c r="C361" s="374" t="s">
        <v>117</v>
      </c>
      <c r="D361" s="374" t="s">
        <v>118</v>
      </c>
      <c r="E361" s="374" t="s">
        <v>119</v>
      </c>
      <c r="F361" s="375"/>
      <c r="J361" s="140"/>
      <c r="K361" s="140"/>
      <c r="L361" s="140"/>
      <c r="M361" s="140"/>
      <c r="N361" s="140"/>
      <c r="O361" s="140"/>
      <c r="P361" s="333"/>
      <c r="Q361" s="338"/>
      <c r="R361" s="338"/>
      <c r="S361" s="140"/>
      <c r="T361" s="74"/>
      <c r="U361" s="74"/>
      <c r="V361" s="74"/>
      <c r="W361" s="74"/>
      <c r="X361" s="74"/>
    </row>
    <row r="362" spans="1:24" ht="16.5">
      <c r="A362" s="116">
        <v>1</v>
      </c>
      <c r="B362" s="38" t="s">
        <v>155</v>
      </c>
      <c r="C362" s="86">
        <f aca="true" t="shared" si="26" ref="C362:C370">E250</f>
        <v>0.8871038640959997</v>
      </c>
      <c r="D362" s="86">
        <f>E349</f>
        <v>0.8852303966419953</v>
      </c>
      <c r="E362" s="118">
        <f>D362-C362</f>
        <v>-0.0018734674540044072</v>
      </c>
      <c r="F362" s="376"/>
      <c r="G362" s="70"/>
      <c r="H362" s="71"/>
      <c r="J362" s="140"/>
      <c r="K362" s="140"/>
      <c r="L362" s="140"/>
      <c r="M362" s="140"/>
      <c r="N362" s="140"/>
      <c r="O362" s="140"/>
      <c r="P362" s="333"/>
      <c r="Q362" s="338"/>
      <c r="R362" s="338"/>
      <c r="S362" s="140"/>
      <c r="T362" s="74"/>
      <c r="U362" s="74"/>
      <c r="V362" s="74"/>
      <c r="W362" s="74"/>
      <c r="X362" s="74"/>
    </row>
    <row r="363" spans="1:24" ht="16.5">
      <c r="A363" s="116">
        <v>2</v>
      </c>
      <c r="B363" s="38" t="s">
        <v>156</v>
      </c>
      <c r="C363" s="86">
        <f t="shared" si="26"/>
        <v>0.8868253787803246</v>
      </c>
      <c r="D363" s="86">
        <f aca="true" t="shared" si="27" ref="D363:D370">E350</f>
        <v>0.8849607780974262</v>
      </c>
      <c r="E363" s="118">
        <f aca="true" t="shared" si="28" ref="E363:E370">D363-C363</f>
        <v>-0.0018646006828983985</v>
      </c>
      <c r="F363" s="376"/>
      <c r="G363" s="70"/>
      <c r="H363" s="71"/>
      <c r="J363" s="140"/>
      <c r="K363" s="140"/>
      <c r="L363" s="140"/>
      <c r="M363" s="140"/>
      <c r="N363" s="140"/>
      <c r="O363" s="140"/>
      <c r="P363" s="333"/>
      <c r="Q363" s="338"/>
      <c r="R363" s="338"/>
      <c r="S363" s="140"/>
      <c r="T363" s="74"/>
      <c r="U363" s="74"/>
      <c r="V363" s="74"/>
      <c r="W363" s="74"/>
      <c r="X363" s="74"/>
    </row>
    <row r="364" spans="1:24" ht="16.5">
      <c r="A364" s="116">
        <v>3</v>
      </c>
      <c r="B364" s="38" t="s">
        <v>157</v>
      </c>
      <c r="C364" s="86">
        <f t="shared" si="26"/>
        <v>0.8871677973505915</v>
      </c>
      <c r="D364" s="86">
        <f t="shared" si="27"/>
        <v>0.885291570713488</v>
      </c>
      <c r="E364" s="118">
        <f t="shared" si="28"/>
        <v>-0.0018762266371035174</v>
      </c>
      <c r="F364" s="376"/>
      <c r="G364" s="70"/>
      <c r="H364" s="71"/>
      <c r="J364" s="140"/>
      <c r="K364" s="140"/>
      <c r="L364" s="140"/>
      <c r="M364" s="140"/>
      <c r="N364" s="140"/>
      <c r="O364" s="140"/>
      <c r="P364" s="333"/>
      <c r="Q364" s="338"/>
      <c r="R364" s="338"/>
      <c r="S364" s="140"/>
      <c r="T364" s="74"/>
      <c r="U364" s="74"/>
      <c r="V364" s="74"/>
      <c r="W364" s="74"/>
      <c r="X364" s="74"/>
    </row>
    <row r="365" spans="1:24" ht="16.5">
      <c r="A365" s="116">
        <v>4</v>
      </c>
      <c r="B365" s="38" t="s">
        <v>158</v>
      </c>
      <c r="C365" s="86">
        <f t="shared" si="26"/>
        <v>0.8871063060499592</v>
      </c>
      <c r="D365" s="86">
        <f t="shared" si="27"/>
        <v>0.885235623903518</v>
      </c>
      <c r="E365" s="118">
        <f t="shared" si="28"/>
        <v>-0.0018706821464412604</v>
      </c>
      <c r="F365" s="376"/>
      <c r="G365" s="70"/>
      <c r="H365" s="71"/>
      <c r="J365" s="140"/>
      <c r="K365" s="140"/>
      <c r="L365" s="140"/>
      <c r="M365" s="140"/>
      <c r="N365" s="140"/>
      <c r="O365" s="140"/>
      <c r="P365" s="333"/>
      <c r="Q365" s="338"/>
      <c r="R365" s="338"/>
      <c r="S365" s="140"/>
      <c r="T365" s="74"/>
      <c r="U365" s="74"/>
      <c r="V365" s="74"/>
      <c r="W365" s="74"/>
      <c r="X365" s="74"/>
    </row>
    <row r="366" spans="1:24" ht="16.5">
      <c r="A366" s="116">
        <v>5</v>
      </c>
      <c r="B366" s="38" t="s">
        <v>159</v>
      </c>
      <c r="C366" s="86">
        <f t="shared" si="26"/>
        <v>0.8874336650799824</v>
      </c>
      <c r="D366" s="86">
        <f t="shared" si="27"/>
        <v>0.8855480900570476</v>
      </c>
      <c r="E366" s="118">
        <f t="shared" si="28"/>
        <v>-0.001885575022934849</v>
      </c>
      <c r="F366" s="376"/>
      <c r="G366" s="70"/>
      <c r="H366" s="71"/>
      <c r="J366" s="140"/>
      <c r="K366" s="140"/>
      <c r="L366" s="140"/>
      <c r="M366" s="140"/>
      <c r="N366" s="140"/>
      <c r="O366" s="140"/>
      <c r="P366" s="333"/>
      <c r="Q366" s="338"/>
      <c r="R366" s="338"/>
      <c r="S366" s="140"/>
      <c r="T366" s="74"/>
      <c r="U366" s="74"/>
      <c r="V366" s="74"/>
      <c r="W366" s="74"/>
      <c r="X366" s="74"/>
    </row>
    <row r="367" spans="1:24" ht="16.5">
      <c r="A367" s="116">
        <v>6</v>
      </c>
      <c r="B367" s="38" t="s">
        <v>160</v>
      </c>
      <c r="C367" s="86">
        <f t="shared" si="26"/>
        <v>0.8865039665599933</v>
      </c>
      <c r="D367" s="86">
        <f t="shared" si="27"/>
        <v>0.8846502180239426</v>
      </c>
      <c r="E367" s="118">
        <f t="shared" si="28"/>
        <v>-0.0018537485360506922</v>
      </c>
      <c r="F367" s="376"/>
      <c r="G367" s="70"/>
      <c r="H367" s="71"/>
      <c r="J367" s="140"/>
      <c r="K367" s="140"/>
      <c r="L367" s="140"/>
      <c r="M367" s="140"/>
      <c r="N367" s="140"/>
      <c r="O367" s="140"/>
      <c r="P367" s="333"/>
      <c r="Q367" s="338"/>
      <c r="R367" s="338"/>
      <c r="S367" s="140"/>
      <c r="T367" s="74"/>
      <c r="U367" s="74"/>
      <c r="V367" s="74"/>
      <c r="W367" s="74"/>
      <c r="X367" s="74"/>
    </row>
    <row r="368" spans="1:24" ht="16.5">
      <c r="A368" s="116">
        <v>7</v>
      </c>
      <c r="B368" s="38" t="s">
        <v>161</v>
      </c>
      <c r="C368" s="86">
        <f t="shared" si="26"/>
        <v>0.8856532751615309</v>
      </c>
      <c r="D368" s="86">
        <f t="shared" si="27"/>
        <v>0.8838299580480764</v>
      </c>
      <c r="E368" s="118">
        <f t="shared" si="28"/>
        <v>-0.0018233171134545145</v>
      </c>
      <c r="F368" s="376"/>
      <c r="G368" s="70"/>
      <c r="H368" s="71"/>
      <c r="J368" s="140"/>
      <c r="K368" s="140"/>
      <c r="L368" s="140"/>
      <c r="M368" s="140"/>
      <c r="N368" s="140"/>
      <c r="O368" s="140"/>
      <c r="P368" s="333"/>
      <c r="Q368" s="338"/>
      <c r="R368" s="338"/>
      <c r="S368" s="140"/>
      <c r="T368" s="74"/>
      <c r="U368" s="74"/>
      <c r="V368" s="74"/>
      <c r="W368" s="74"/>
      <c r="X368" s="74"/>
    </row>
    <row r="369" spans="1:24" ht="16.5">
      <c r="A369" s="116">
        <v>8</v>
      </c>
      <c r="B369" s="38" t="s">
        <v>162</v>
      </c>
      <c r="C369" s="86">
        <f t="shared" si="26"/>
        <v>0.8861047062729273</v>
      </c>
      <c r="D369" s="86">
        <f t="shared" si="27"/>
        <v>0.8842671253477866</v>
      </c>
      <c r="E369" s="118">
        <f t="shared" si="28"/>
        <v>-0.001837580925140636</v>
      </c>
      <c r="F369" s="376"/>
      <c r="G369" s="70"/>
      <c r="H369" s="71"/>
      <c r="J369" s="140"/>
      <c r="K369" s="140"/>
      <c r="L369" s="140"/>
      <c r="M369" s="140"/>
      <c r="N369" s="140"/>
      <c r="O369" s="140"/>
      <c r="P369" s="333"/>
      <c r="Q369" s="338"/>
      <c r="R369" s="338"/>
      <c r="S369" s="140"/>
      <c r="T369" s="74"/>
      <c r="U369" s="74"/>
      <c r="V369" s="74"/>
      <c r="W369" s="74"/>
      <c r="X369" s="74"/>
    </row>
    <row r="370" spans="1:24" ht="16.5">
      <c r="A370" s="551" t="s">
        <v>180</v>
      </c>
      <c r="B370" s="551"/>
      <c r="C370" s="118">
        <f t="shared" si="26"/>
        <v>0.88673738201478</v>
      </c>
      <c r="D370" s="118">
        <f t="shared" si="27"/>
        <v>0.8848765726022342</v>
      </c>
      <c r="E370" s="118">
        <f t="shared" si="28"/>
        <v>-0.0018608094125458496</v>
      </c>
      <c r="F370" s="376"/>
      <c r="G370" s="70"/>
      <c r="H370" s="71"/>
      <c r="J370" s="140"/>
      <c r="K370" s="140"/>
      <c r="L370" s="140"/>
      <c r="M370" s="140"/>
      <c r="N370" s="140"/>
      <c r="O370" s="140"/>
      <c r="P370" s="333"/>
      <c r="Q370" s="338"/>
      <c r="R370" s="338"/>
      <c r="S370" s="140"/>
      <c r="T370" s="74"/>
      <c r="U370" s="74"/>
      <c r="V370" s="74"/>
      <c r="W370" s="74"/>
      <c r="X370" s="74"/>
    </row>
    <row r="371" spans="1:34" s="389" customFormat="1" ht="15.75">
      <c r="A371" s="377"/>
      <c r="B371" s="378"/>
      <c r="C371" s="379"/>
      <c r="D371" s="380"/>
      <c r="E371" s="381"/>
      <c r="F371" s="382"/>
      <c r="G371" s="383"/>
      <c r="H371" s="384"/>
      <c r="I371" s="384"/>
      <c r="J371" s="385"/>
      <c r="K371" s="385"/>
      <c r="L371" s="385"/>
      <c r="M371" s="385"/>
      <c r="N371" s="385"/>
      <c r="O371" s="385"/>
      <c r="P371" s="386"/>
      <c r="Q371" s="387"/>
      <c r="R371" s="387"/>
      <c r="S371" s="385"/>
      <c r="T371" s="388"/>
      <c r="U371" s="388"/>
      <c r="V371" s="388"/>
      <c r="W371" s="388"/>
      <c r="X371" s="388"/>
      <c r="Y371" s="388"/>
      <c r="Z371" s="388"/>
      <c r="AA371" s="388"/>
      <c r="AB371" s="388"/>
      <c r="AC371" s="388"/>
      <c r="AD371" s="388"/>
      <c r="AE371" s="388"/>
      <c r="AF371" s="388"/>
      <c r="AG371" s="388"/>
      <c r="AH371" s="388"/>
    </row>
    <row r="372" spans="1:34" ht="15.75">
      <c r="A372" s="148"/>
      <c r="B372" s="149"/>
      <c r="C372" s="345"/>
      <c r="D372" s="167"/>
      <c r="E372" s="164"/>
      <c r="F372" s="9"/>
      <c r="J372" s="140"/>
      <c r="K372" s="140"/>
      <c r="L372" s="140"/>
      <c r="M372" s="140"/>
      <c r="N372" s="140"/>
      <c r="O372" s="140"/>
      <c r="P372" s="333"/>
      <c r="Q372" s="338"/>
      <c r="R372" s="338"/>
      <c r="S372" s="140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</row>
    <row r="373" spans="10:34" ht="15.75" customHeight="1">
      <c r="J373" s="140"/>
      <c r="K373" s="140"/>
      <c r="L373" s="140"/>
      <c r="M373" s="140"/>
      <c r="N373" s="140"/>
      <c r="O373" s="140"/>
      <c r="P373" s="140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</row>
    <row r="374" spans="1:34" ht="15.75" customHeight="1">
      <c r="A374" s="168" t="s">
        <v>120</v>
      </c>
      <c r="B374" s="168"/>
      <c r="C374" s="168"/>
      <c r="D374" s="37"/>
      <c r="E374" s="37"/>
      <c r="F374" s="67"/>
      <c r="G374" s="241"/>
      <c r="J374" s="140"/>
      <c r="K374" s="140"/>
      <c r="L374" s="140"/>
      <c r="M374" s="140"/>
      <c r="N374" s="140"/>
      <c r="O374" s="140"/>
      <c r="P374" s="140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</row>
    <row r="375" spans="1:34" ht="17.25">
      <c r="A375" s="168" t="s">
        <v>121</v>
      </c>
      <c r="B375" s="168"/>
      <c r="C375" s="168"/>
      <c r="D375" s="37"/>
      <c r="E375" s="37"/>
      <c r="F375" s="67"/>
      <c r="G375" s="241"/>
      <c r="J375" s="140"/>
      <c r="K375" s="140"/>
      <c r="L375" s="140"/>
      <c r="M375" s="140"/>
      <c r="N375" s="140"/>
      <c r="O375" s="140"/>
      <c r="P375" s="140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</row>
    <row r="376" spans="1:34" ht="18" thickBot="1">
      <c r="A376" s="168"/>
      <c r="B376" s="168"/>
      <c r="C376" s="168"/>
      <c r="D376" s="37"/>
      <c r="E376" s="37"/>
      <c r="F376" s="67"/>
      <c r="G376" s="241"/>
      <c r="J376" s="140"/>
      <c r="K376" s="140"/>
      <c r="L376" s="140"/>
      <c r="M376" s="140"/>
      <c r="N376" s="140"/>
      <c r="O376" s="140"/>
      <c r="P376" s="140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</row>
    <row r="377" spans="1:34" ht="33">
      <c r="A377" s="36" t="s">
        <v>8</v>
      </c>
      <c r="B377" s="36" t="s">
        <v>9</v>
      </c>
      <c r="C377" s="36" t="s">
        <v>206</v>
      </c>
      <c r="D377" s="36" t="s">
        <v>262</v>
      </c>
      <c r="E377" s="36" t="s">
        <v>107</v>
      </c>
      <c r="F377" s="131" t="s">
        <v>108</v>
      </c>
      <c r="G377" s="242" t="s">
        <v>109</v>
      </c>
      <c r="H377" s="390"/>
      <c r="I377" s="390"/>
      <c r="J377" s="391"/>
      <c r="K377" s="391"/>
      <c r="L377" s="391"/>
      <c r="M377" s="392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74"/>
      <c r="AA377" s="74"/>
      <c r="AB377" s="74"/>
      <c r="AC377" s="74"/>
      <c r="AD377" s="74"/>
      <c r="AE377" s="74"/>
      <c r="AF377" s="74"/>
      <c r="AG377" s="74"/>
      <c r="AH377" s="74"/>
    </row>
    <row r="378" spans="1:34" ht="16.5">
      <c r="A378" s="116">
        <v>1</v>
      </c>
      <c r="B378" s="38" t="s">
        <v>155</v>
      </c>
      <c r="C378" s="393">
        <v>269.25</v>
      </c>
      <c r="D378" s="393">
        <v>0.14604987462414293</v>
      </c>
      <c r="E378" s="393">
        <v>269.04518365707463</v>
      </c>
      <c r="F378" s="175">
        <f>D378+E378</f>
        <v>269.1912335316988</v>
      </c>
      <c r="G378" s="86">
        <f>F378/C378</f>
        <v>0.9997817401363001</v>
      </c>
      <c r="H378" s="164"/>
      <c r="I378" s="359"/>
      <c r="J378" s="39"/>
      <c r="K378" s="394"/>
      <c r="L378" s="395"/>
      <c r="M378" s="396"/>
      <c r="N378" s="394"/>
      <c r="O378" s="395"/>
      <c r="P378" s="396"/>
      <c r="Q378" s="394"/>
      <c r="R378" s="395"/>
      <c r="S378" s="396"/>
      <c r="T378" s="394"/>
      <c r="U378" s="395"/>
      <c r="V378" s="396"/>
      <c r="W378" s="394"/>
      <c r="X378" s="395"/>
      <c r="Y378" s="396"/>
      <c r="Z378" s="74"/>
      <c r="AA378" s="74"/>
      <c r="AB378" s="74"/>
      <c r="AC378" s="74"/>
      <c r="AD378" s="74"/>
      <c r="AE378" s="74"/>
      <c r="AF378" s="74"/>
      <c r="AG378" s="74"/>
      <c r="AH378" s="74"/>
    </row>
    <row r="379" spans="1:34" ht="16.5">
      <c r="A379" s="116">
        <v>2</v>
      </c>
      <c r="B379" s="38" t="s">
        <v>156</v>
      </c>
      <c r="C379" s="393">
        <v>227.85</v>
      </c>
      <c r="D379" s="393">
        <v>0.12446614423052647</v>
      </c>
      <c r="E379" s="393">
        <v>227.64284309641192</v>
      </c>
      <c r="F379" s="175">
        <f aca="true" t="shared" si="29" ref="F379:F386">D379+E379</f>
        <v>227.76730924064245</v>
      </c>
      <c r="G379" s="86">
        <f aca="true" t="shared" si="30" ref="G379:G386">F379/C379</f>
        <v>0.9996370824693547</v>
      </c>
      <c r="H379" s="164"/>
      <c r="I379" s="359"/>
      <c r="J379" s="39"/>
      <c r="K379" s="394"/>
      <c r="L379" s="395"/>
      <c r="M379" s="396"/>
      <c r="N379" s="394"/>
      <c r="O379" s="395"/>
      <c r="P379" s="396"/>
      <c r="Q379" s="394"/>
      <c r="R379" s="395"/>
      <c r="S379" s="396"/>
      <c r="T379" s="394"/>
      <c r="U379" s="395"/>
      <c r="V379" s="396"/>
      <c r="W379" s="394"/>
      <c r="X379" s="395"/>
      <c r="Y379" s="396"/>
      <c r="Z379" s="74"/>
      <c r="AA379" s="74"/>
      <c r="AB379" s="74"/>
      <c r="AC379" s="74"/>
      <c r="AD379" s="74"/>
      <c r="AE379" s="74"/>
      <c r="AF379" s="74"/>
      <c r="AG379" s="74"/>
      <c r="AH379" s="74"/>
    </row>
    <row r="380" spans="1:34" ht="16.5">
      <c r="A380" s="116">
        <v>3</v>
      </c>
      <c r="B380" s="38" t="s">
        <v>157</v>
      </c>
      <c r="C380" s="393">
        <v>156.60000000000002</v>
      </c>
      <c r="D380" s="393">
        <v>0.08691323728302947</v>
      </c>
      <c r="E380" s="393">
        <v>156.45764702672352</v>
      </c>
      <c r="F380" s="175">
        <f t="shared" si="29"/>
        <v>156.54456026400655</v>
      </c>
      <c r="G380" s="86">
        <f t="shared" si="30"/>
        <v>0.9996459786973597</v>
      </c>
      <c r="H380" s="164"/>
      <c r="I380" s="359"/>
      <c r="J380" s="39"/>
      <c r="K380" s="394"/>
      <c r="L380" s="395"/>
      <c r="M380" s="396"/>
      <c r="N380" s="394"/>
      <c r="O380" s="395"/>
      <c r="P380" s="396"/>
      <c r="Q380" s="394"/>
      <c r="R380" s="395"/>
      <c r="S380" s="396"/>
      <c r="T380" s="394"/>
      <c r="U380" s="395"/>
      <c r="V380" s="396"/>
      <c r="W380" s="394"/>
      <c r="X380" s="395"/>
      <c r="Y380" s="396"/>
      <c r="Z380" s="74"/>
      <c r="AA380" s="74"/>
      <c r="AB380" s="74"/>
      <c r="AC380" s="74"/>
      <c r="AD380" s="74"/>
      <c r="AE380" s="74"/>
      <c r="AF380" s="74"/>
      <c r="AG380" s="74"/>
      <c r="AH380" s="74"/>
    </row>
    <row r="381" spans="1:34" ht="16.5">
      <c r="A381" s="116">
        <v>4</v>
      </c>
      <c r="B381" s="38" t="s">
        <v>158</v>
      </c>
      <c r="C381" s="393">
        <v>184.2</v>
      </c>
      <c r="D381" s="393">
        <v>0.10063434562572796</v>
      </c>
      <c r="E381" s="393">
        <v>184.0325286022381</v>
      </c>
      <c r="F381" s="175">
        <f t="shared" si="29"/>
        <v>184.13316294786384</v>
      </c>
      <c r="G381" s="86">
        <f t="shared" si="30"/>
        <v>0.9996371495540926</v>
      </c>
      <c r="H381" s="164"/>
      <c r="I381" s="359"/>
      <c r="J381" s="39"/>
      <c r="K381" s="394"/>
      <c r="L381" s="395"/>
      <c r="M381" s="396"/>
      <c r="N381" s="394"/>
      <c r="O381" s="395"/>
      <c r="P381" s="396"/>
      <c r="Q381" s="394"/>
      <c r="R381" s="395"/>
      <c r="S381" s="396"/>
      <c r="T381" s="394"/>
      <c r="U381" s="395"/>
      <c r="V381" s="396"/>
      <c r="W381" s="394"/>
      <c r="X381" s="395"/>
      <c r="Y381" s="396"/>
      <c r="Z381" s="74"/>
      <c r="AA381" s="74"/>
      <c r="AB381" s="74"/>
      <c r="AC381" s="74"/>
      <c r="AD381" s="74"/>
      <c r="AE381" s="74"/>
      <c r="AF381" s="74"/>
      <c r="AG381" s="74"/>
      <c r="AH381" s="74"/>
    </row>
    <row r="382" spans="1:34" ht="16.5">
      <c r="A382" s="116">
        <v>5</v>
      </c>
      <c r="B382" s="38" t="s">
        <v>159</v>
      </c>
      <c r="C382" s="393">
        <v>228</v>
      </c>
      <c r="D382" s="393">
        <v>0.12696115025902516</v>
      </c>
      <c r="E382" s="393">
        <v>227.792749418311</v>
      </c>
      <c r="F382" s="175">
        <f t="shared" si="29"/>
        <v>227.91971056857003</v>
      </c>
      <c r="G382" s="86">
        <f t="shared" si="30"/>
        <v>0.9996478533709212</v>
      </c>
      <c r="H382" s="164"/>
      <c r="I382" s="359"/>
      <c r="J382" s="39"/>
      <c r="K382" s="394"/>
      <c r="L382" s="395"/>
      <c r="M382" s="396"/>
      <c r="N382" s="394"/>
      <c r="O382" s="395"/>
      <c r="P382" s="396"/>
      <c r="Q382" s="394"/>
      <c r="R382" s="395"/>
      <c r="S382" s="396"/>
      <c r="T382" s="394"/>
      <c r="U382" s="395"/>
      <c r="V382" s="396"/>
      <c r="W382" s="394"/>
      <c r="X382" s="395"/>
      <c r="Y382" s="396"/>
      <c r="Z382" s="74"/>
      <c r="AA382" s="74"/>
      <c r="AB382" s="74"/>
      <c r="AC382" s="74"/>
      <c r="AD382" s="74"/>
      <c r="AE382" s="74"/>
      <c r="AF382" s="74"/>
      <c r="AG382" s="74"/>
      <c r="AH382" s="74"/>
    </row>
    <row r="383" spans="1:34" ht="16.5">
      <c r="A383" s="116">
        <v>6</v>
      </c>
      <c r="B383" s="38" t="s">
        <v>160</v>
      </c>
      <c r="C383" s="393">
        <v>134.25</v>
      </c>
      <c r="D383" s="393">
        <v>0.07214152484285016</v>
      </c>
      <c r="E383" s="393">
        <v>134.08792101416975</v>
      </c>
      <c r="F383" s="175">
        <f t="shared" si="29"/>
        <v>134.1600625390126</v>
      </c>
      <c r="G383" s="86">
        <f t="shared" si="30"/>
        <v>0.9993300747784924</v>
      </c>
      <c r="H383" s="164"/>
      <c r="I383" s="359"/>
      <c r="J383" s="39"/>
      <c r="K383" s="394"/>
      <c r="L383" s="395"/>
      <c r="M383" s="396"/>
      <c r="N383" s="394"/>
      <c r="O383" s="395"/>
      <c r="P383" s="396"/>
      <c r="Q383" s="394"/>
      <c r="R383" s="395"/>
      <c r="S383" s="396"/>
      <c r="T383" s="394"/>
      <c r="U383" s="395"/>
      <c r="V383" s="396"/>
      <c r="W383" s="394"/>
      <c r="X383" s="395"/>
      <c r="Y383" s="396"/>
      <c r="Z383" s="74"/>
      <c r="AA383" s="74"/>
      <c r="AB383" s="74"/>
      <c r="AC383" s="74"/>
      <c r="AD383" s="74"/>
      <c r="AE383" s="74"/>
      <c r="AF383" s="74"/>
      <c r="AG383" s="74"/>
      <c r="AH383" s="74"/>
    </row>
    <row r="384" spans="1:34" ht="16.5">
      <c r="A384" s="116">
        <v>7</v>
      </c>
      <c r="B384" s="38" t="s">
        <v>161</v>
      </c>
      <c r="C384" s="397">
        <v>198.9</v>
      </c>
      <c r="D384" s="397">
        <v>0.10503828578321539</v>
      </c>
      <c r="E384" s="397">
        <v>198.71909869364143</v>
      </c>
      <c r="F384" s="175">
        <f t="shared" si="29"/>
        <v>198.82413697942465</v>
      </c>
      <c r="G384" s="86">
        <f t="shared" si="30"/>
        <v>0.999618587126318</v>
      </c>
      <c r="H384" s="151"/>
      <c r="I384" s="398"/>
      <c r="J384" s="39"/>
      <c r="K384" s="394"/>
      <c r="L384" s="395"/>
      <c r="M384" s="396"/>
      <c r="N384" s="394"/>
      <c r="O384" s="395"/>
      <c r="P384" s="396"/>
      <c r="Q384" s="394"/>
      <c r="R384" s="395"/>
      <c r="S384" s="396"/>
      <c r="T384" s="394"/>
      <c r="U384" s="395"/>
      <c r="V384" s="396"/>
      <c r="W384" s="394"/>
      <c r="X384" s="395"/>
      <c r="Y384" s="396"/>
      <c r="Z384" s="74"/>
      <c r="AA384" s="74"/>
      <c r="AB384" s="74"/>
      <c r="AC384" s="74"/>
      <c r="AD384" s="74"/>
      <c r="AE384" s="74"/>
      <c r="AF384" s="74"/>
      <c r="AG384" s="74"/>
      <c r="AH384" s="74"/>
    </row>
    <row r="385" spans="1:34" ht="16.5">
      <c r="A385" s="116">
        <v>8</v>
      </c>
      <c r="B385" s="38" t="s">
        <v>162</v>
      </c>
      <c r="C385" s="393">
        <v>255.14999999999998</v>
      </c>
      <c r="D385" s="393">
        <v>0.13979543735148245</v>
      </c>
      <c r="E385" s="393">
        <v>254.91802849142965</v>
      </c>
      <c r="F385" s="175">
        <f t="shared" si="29"/>
        <v>255.05782392878115</v>
      </c>
      <c r="G385" s="86">
        <f t="shared" si="30"/>
        <v>0.9996387377181312</v>
      </c>
      <c r="H385" s="164"/>
      <c r="I385" s="359"/>
      <c r="J385" s="39"/>
      <c r="K385" s="394"/>
      <c r="L385" s="395"/>
      <c r="M385" s="396"/>
      <c r="N385" s="394"/>
      <c r="O385" s="395"/>
      <c r="P385" s="396"/>
      <c r="Q385" s="394"/>
      <c r="R385" s="395"/>
      <c r="S385" s="396"/>
      <c r="T385" s="394"/>
      <c r="U385" s="395"/>
      <c r="V385" s="396"/>
      <c r="W385" s="394"/>
      <c r="X385" s="395"/>
      <c r="Y385" s="396"/>
      <c r="Z385" s="74"/>
      <c r="AA385" s="74"/>
      <c r="AB385" s="74"/>
      <c r="AC385" s="74"/>
      <c r="AD385" s="74"/>
      <c r="AE385" s="74"/>
      <c r="AF385" s="74"/>
      <c r="AG385" s="74"/>
      <c r="AH385" s="74"/>
    </row>
    <row r="386" spans="1:34" ht="16.5">
      <c r="A386" s="39"/>
      <c r="B386" s="331" t="s">
        <v>19</v>
      </c>
      <c r="C386" s="332">
        <f>SUM(C378:C385)</f>
        <v>1654.2000000000003</v>
      </c>
      <c r="D386" s="332">
        <f>SUM(D378:D385)</f>
        <v>0.9020000000000001</v>
      </c>
      <c r="E386" s="175">
        <f>SUM(E378:E385)</f>
        <v>1652.696</v>
      </c>
      <c r="F386" s="175">
        <f t="shared" si="29"/>
        <v>1653.598</v>
      </c>
      <c r="G386" s="86">
        <f t="shared" si="30"/>
        <v>0.9996360778624106</v>
      </c>
      <c r="H386" s="164"/>
      <c r="I386" s="359"/>
      <c r="J386" s="39"/>
      <c r="K386" s="394"/>
      <c r="L386" s="395"/>
      <c r="M386" s="396"/>
      <c r="N386" s="394"/>
      <c r="O386" s="395"/>
      <c r="P386" s="396"/>
      <c r="Q386" s="394"/>
      <c r="R386" s="395"/>
      <c r="S386" s="396"/>
      <c r="T386" s="394"/>
      <c r="U386" s="395"/>
      <c r="V386" s="396"/>
      <c r="W386" s="394"/>
      <c r="X386" s="395"/>
      <c r="Y386" s="396"/>
      <c r="Z386" s="74"/>
      <c r="AA386" s="74"/>
      <c r="AB386" s="74"/>
      <c r="AC386" s="74"/>
      <c r="AD386" s="74"/>
      <c r="AE386" s="74"/>
      <c r="AF386" s="74"/>
      <c r="AG386" s="74"/>
      <c r="AH386" s="74"/>
    </row>
    <row r="387" spans="1:34" ht="16.5">
      <c r="A387" s="157"/>
      <c r="B387" s="368"/>
      <c r="C387" s="369"/>
      <c r="D387" s="369"/>
      <c r="E387" s="272"/>
      <c r="F387" s="399"/>
      <c r="G387" s="400"/>
      <c r="H387" s="164"/>
      <c r="I387" s="359"/>
      <c r="J387" s="157"/>
      <c r="K387" s="223"/>
      <c r="L387" s="224"/>
      <c r="M387" s="140"/>
      <c r="N387" s="223"/>
      <c r="O387" s="224"/>
      <c r="P387" s="140"/>
      <c r="Q387" s="223"/>
      <c r="R387" s="224"/>
      <c r="S387" s="140"/>
      <c r="T387" s="223"/>
      <c r="U387" s="224"/>
      <c r="V387" s="140"/>
      <c r="W387" s="223"/>
      <c r="X387" s="224"/>
      <c r="Y387" s="140"/>
      <c r="Z387" s="74"/>
      <c r="AA387" s="74"/>
      <c r="AB387" s="74"/>
      <c r="AC387" s="74"/>
      <c r="AD387" s="74"/>
      <c r="AE387" s="74"/>
      <c r="AF387" s="74"/>
      <c r="AG387" s="74"/>
      <c r="AH387" s="74"/>
    </row>
    <row r="388" spans="1:34" ht="16.5">
      <c r="A388" s="157"/>
      <c r="B388" s="368"/>
      <c r="C388" s="369"/>
      <c r="D388" s="369"/>
      <c r="E388" s="272"/>
      <c r="F388" s="399"/>
      <c r="G388" s="400"/>
      <c r="H388" s="164"/>
      <c r="I388" s="359"/>
      <c r="J388" s="157"/>
      <c r="K388" s="223"/>
      <c r="L388" s="224"/>
      <c r="M388" s="140"/>
      <c r="N388" s="223"/>
      <c r="O388" s="224"/>
      <c r="P388" s="140"/>
      <c r="Q388" s="223"/>
      <c r="R388" s="224"/>
      <c r="S388" s="140"/>
      <c r="T388" s="223"/>
      <c r="U388" s="224"/>
      <c r="V388" s="140"/>
      <c r="W388" s="223"/>
      <c r="X388" s="224"/>
      <c r="Y388" s="140"/>
      <c r="Z388" s="74"/>
      <c r="AA388" s="74"/>
      <c r="AB388" s="74"/>
      <c r="AC388" s="74"/>
      <c r="AD388" s="74"/>
      <c r="AE388" s="74"/>
      <c r="AF388" s="74"/>
      <c r="AG388" s="74"/>
      <c r="AH388" s="74"/>
    </row>
    <row r="389" spans="10:34" ht="15">
      <c r="J389" s="140"/>
      <c r="K389" s="140"/>
      <c r="L389" s="140"/>
      <c r="M389" s="140"/>
      <c r="N389" s="140"/>
      <c r="O389" s="140"/>
      <c r="P389" s="140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</row>
    <row r="390" spans="1:34" ht="17.25">
      <c r="A390" s="168" t="s">
        <v>122</v>
      </c>
      <c r="B390" s="168"/>
      <c r="C390" s="168"/>
      <c r="D390" s="168"/>
      <c r="E390" s="37"/>
      <c r="F390" s="67"/>
      <c r="J390" s="140"/>
      <c r="K390" s="140"/>
      <c r="L390" s="140"/>
      <c r="M390" s="140"/>
      <c r="N390" s="140"/>
      <c r="O390" s="140"/>
      <c r="P390" s="140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</row>
    <row r="391" spans="1:34" ht="17.25">
      <c r="A391" s="534" t="s">
        <v>263</v>
      </c>
      <c r="B391" s="534"/>
      <c r="C391" s="534"/>
      <c r="D391" s="168"/>
      <c r="E391" s="37"/>
      <c r="F391" s="67"/>
      <c r="J391" s="140"/>
      <c r="K391" s="140"/>
      <c r="L391" s="140"/>
      <c r="M391" s="140"/>
      <c r="N391" s="140"/>
      <c r="O391" s="140"/>
      <c r="P391" s="140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</row>
    <row r="392" spans="1:34" ht="17.25">
      <c r="A392" s="402"/>
      <c r="B392" s="402"/>
      <c r="C392" s="402"/>
      <c r="D392" s="168"/>
      <c r="E392" s="37"/>
      <c r="F392" s="67"/>
      <c r="J392" s="140"/>
      <c r="K392" s="140"/>
      <c r="L392" s="140"/>
      <c r="M392" s="140"/>
      <c r="N392" s="140"/>
      <c r="O392" s="140"/>
      <c r="P392" s="140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</row>
    <row r="393" spans="1:34" ht="49.5">
      <c r="A393" s="36" t="s">
        <v>8</v>
      </c>
      <c r="B393" s="36" t="s">
        <v>9</v>
      </c>
      <c r="C393" s="36" t="s">
        <v>202</v>
      </c>
      <c r="D393" s="36" t="s">
        <v>110</v>
      </c>
      <c r="E393" s="36" t="s">
        <v>111</v>
      </c>
      <c r="F393" s="131" t="s">
        <v>112</v>
      </c>
      <c r="G393" s="353"/>
      <c r="H393" s="403"/>
      <c r="I393" s="403"/>
      <c r="J393" s="140"/>
      <c r="K393" s="140"/>
      <c r="L393" s="140"/>
      <c r="M393" s="140"/>
      <c r="N393" s="140"/>
      <c r="O393" s="140"/>
      <c r="P393" s="140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</row>
    <row r="394" spans="1:34" ht="16.5">
      <c r="A394" s="116">
        <v>1</v>
      </c>
      <c r="B394" s="39" t="s">
        <v>155</v>
      </c>
      <c r="C394" s="404">
        <v>269.25</v>
      </c>
      <c r="D394" s="343">
        <v>269.1912335316988</v>
      </c>
      <c r="E394" s="343">
        <v>268.8</v>
      </c>
      <c r="F394" s="283">
        <f>E394/C394</f>
        <v>0.9983286908077995</v>
      </c>
      <c r="G394" s="252"/>
      <c r="H394" s="279"/>
      <c r="I394" s="356"/>
      <c r="J394" s="140"/>
      <c r="K394" s="140"/>
      <c r="L394" s="140"/>
      <c r="M394" s="140"/>
      <c r="N394" s="140"/>
      <c r="O394" s="140"/>
      <c r="P394" s="140"/>
      <c r="Q394" s="140"/>
      <c r="R394" s="140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</row>
    <row r="395" spans="1:34" ht="16.5">
      <c r="A395" s="116">
        <v>2</v>
      </c>
      <c r="B395" s="39" t="s">
        <v>156</v>
      </c>
      <c r="C395" s="404">
        <v>227.85</v>
      </c>
      <c r="D395" s="343">
        <v>227.76730924064245</v>
      </c>
      <c r="E395" s="343">
        <v>227.25</v>
      </c>
      <c r="F395" s="283">
        <f aca="true" t="shared" si="31" ref="F395:F402">E395/C395</f>
        <v>0.9973666886109283</v>
      </c>
      <c r="G395" s="252"/>
      <c r="H395" s="279"/>
      <c r="I395" s="356"/>
      <c r="J395" s="140"/>
      <c r="K395" s="140"/>
      <c r="L395" s="140"/>
      <c r="M395" s="140"/>
      <c r="N395" s="140"/>
      <c r="O395" s="140"/>
      <c r="P395" s="140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</row>
    <row r="396" spans="1:34" ht="16.5">
      <c r="A396" s="116">
        <v>3</v>
      </c>
      <c r="B396" s="39" t="s">
        <v>157</v>
      </c>
      <c r="C396" s="404">
        <v>156.60000000000002</v>
      </c>
      <c r="D396" s="343">
        <v>156.54456026400655</v>
      </c>
      <c r="E396" s="343">
        <v>156.14999999999998</v>
      </c>
      <c r="F396" s="283">
        <f t="shared" si="31"/>
        <v>0.997126436781609</v>
      </c>
      <c r="G396" s="252"/>
      <c r="H396" s="279"/>
      <c r="I396" s="356"/>
      <c r="J396" s="140"/>
      <c r="K396" s="140"/>
      <c r="L396" s="140"/>
      <c r="M396" s="140"/>
      <c r="N396" s="140"/>
      <c r="O396" s="140"/>
      <c r="P396" s="140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</row>
    <row r="397" spans="1:34" ht="16.5">
      <c r="A397" s="116">
        <v>4</v>
      </c>
      <c r="B397" s="39" t="s">
        <v>158</v>
      </c>
      <c r="C397" s="404">
        <v>184.2</v>
      </c>
      <c r="D397" s="343">
        <v>184.13316294786384</v>
      </c>
      <c r="E397" s="343">
        <v>183.75</v>
      </c>
      <c r="F397" s="283">
        <f t="shared" si="31"/>
        <v>0.9975570032573291</v>
      </c>
      <c r="G397" s="252"/>
      <c r="H397" s="279"/>
      <c r="I397" s="356"/>
      <c r="J397" s="140"/>
      <c r="K397" s="140"/>
      <c r="L397" s="140"/>
      <c r="M397" s="140"/>
      <c r="N397" s="140"/>
      <c r="O397" s="140"/>
      <c r="P397" s="140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</row>
    <row r="398" spans="1:34" ht="16.5">
      <c r="A398" s="116">
        <v>5</v>
      </c>
      <c r="B398" s="39" t="s">
        <v>159</v>
      </c>
      <c r="C398" s="404">
        <v>228</v>
      </c>
      <c r="D398" s="343">
        <v>227.91971056857003</v>
      </c>
      <c r="E398" s="343">
        <v>227.55</v>
      </c>
      <c r="F398" s="283">
        <f t="shared" si="31"/>
        <v>0.9980263157894738</v>
      </c>
      <c r="G398" s="252"/>
      <c r="H398" s="279"/>
      <c r="I398" s="356"/>
      <c r="J398" s="140"/>
      <c r="K398" s="140"/>
      <c r="L398" s="140"/>
      <c r="M398" s="140"/>
      <c r="N398" s="140"/>
      <c r="O398" s="140"/>
      <c r="P398" s="140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</row>
    <row r="399" spans="1:34" ht="16.5">
      <c r="A399" s="116">
        <v>6</v>
      </c>
      <c r="B399" s="39" t="s">
        <v>160</v>
      </c>
      <c r="C399" s="404">
        <v>134.25</v>
      </c>
      <c r="D399" s="343">
        <v>134.1600625390126</v>
      </c>
      <c r="E399" s="343">
        <v>133.8</v>
      </c>
      <c r="F399" s="283">
        <f t="shared" si="31"/>
        <v>0.9966480446927375</v>
      </c>
      <c r="G399" s="252"/>
      <c r="H399" s="279"/>
      <c r="I399" s="356"/>
      <c r="J399" s="140"/>
      <c r="K399" s="140"/>
      <c r="L399" s="140"/>
      <c r="M399" s="140"/>
      <c r="N399" s="140"/>
      <c r="O399" s="140"/>
      <c r="P399" s="140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</row>
    <row r="400" spans="1:34" ht="16.5">
      <c r="A400" s="116">
        <v>7</v>
      </c>
      <c r="B400" s="39" t="s">
        <v>161</v>
      </c>
      <c r="C400" s="404">
        <v>198.9</v>
      </c>
      <c r="D400" s="343">
        <v>198.82413697942465</v>
      </c>
      <c r="E400" s="343">
        <v>198.29999999999998</v>
      </c>
      <c r="F400" s="283">
        <f t="shared" si="31"/>
        <v>0.9969834087481145</v>
      </c>
      <c r="G400" s="252"/>
      <c r="H400" s="279"/>
      <c r="I400" s="356"/>
      <c r="K400" s="140"/>
      <c r="L400" s="140"/>
      <c r="M400" s="140"/>
      <c r="N400" s="140"/>
      <c r="O400" s="140"/>
      <c r="P400" s="140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</row>
    <row r="401" spans="1:34" ht="16.5">
      <c r="A401" s="116">
        <v>8</v>
      </c>
      <c r="B401" s="39" t="s">
        <v>162</v>
      </c>
      <c r="C401" s="404">
        <v>255.14999999999998</v>
      </c>
      <c r="D401" s="343">
        <v>255.05782392878115</v>
      </c>
      <c r="E401" s="343">
        <v>254.70000000000002</v>
      </c>
      <c r="F401" s="283">
        <f t="shared" si="31"/>
        <v>0.9982363315696651</v>
      </c>
      <c r="G401" s="252"/>
      <c r="H401" s="279"/>
      <c r="I401" s="356"/>
      <c r="J401" s="140"/>
      <c r="K401" s="140"/>
      <c r="L401" s="140"/>
      <c r="M401" s="140"/>
      <c r="N401" s="140"/>
      <c r="O401" s="140"/>
      <c r="P401" s="140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</row>
    <row r="402" spans="1:34" ht="16.5">
      <c r="A402" s="39"/>
      <c r="B402" s="405" t="s">
        <v>19</v>
      </c>
      <c r="C402" s="341">
        <f>SUM(C394:C401)</f>
        <v>1654.2000000000003</v>
      </c>
      <c r="D402" s="341">
        <f>SUM(D394:D401)</f>
        <v>1653.598</v>
      </c>
      <c r="E402" s="341">
        <f>SUM(E394:E401)</f>
        <v>1650.3</v>
      </c>
      <c r="F402" s="283">
        <f t="shared" si="31"/>
        <v>0.9976423648893723</v>
      </c>
      <c r="G402" s="252"/>
      <c r="H402" s="164"/>
      <c r="I402" s="359"/>
      <c r="J402" s="140"/>
      <c r="K402" s="140"/>
      <c r="L402" s="140"/>
      <c r="M402" s="140"/>
      <c r="N402" s="140"/>
      <c r="O402" s="140"/>
      <c r="P402" s="140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</row>
    <row r="403" spans="1:34" ht="16.5">
      <c r="A403" s="157"/>
      <c r="B403" s="368"/>
      <c r="C403" s="369"/>
      <c r="D403" s="272"/>
      <c r="E403" s="406"/>
      <c r="F403" s="399"/>
      <c r="G403" s="248"/>
      <c r="H403" s="164"/>
      <c r="I403" s="164"/>
      <c r="J403" s="140"/>
      <c r="K403" s="140"/>
      <c r="L403" s="140"/>
      <c r="M403" s="140"/>
      <c r="N403" s="140"/>
      <c r="O403" s="140"/>
      <c r="P403" s="140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</row>
    <row r="404" spans="1:34" ht="15.75">
      <c r="A404" s="148"/>
      <c r="B404" s="149"/>
      <c r="C404" s="345"/>
      <c r="D404" s="167"/>
      <c r="E404" s="6"/>
      <c r="F404" s="303"/>
      <c r="G404" s="248"/>
      <c r="H404" s="164"/>
      <c r="I404" s="164"/>
      <c r="J404" s="140"/>
      <c r="K404" s="140"/>
      <c r="L404" s="140"/>
      <c r="M404" s="140"/>
      <c r="N404" s="140"/>
      <c r="O404" s="140"/>
      <c r="P404" s="140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</row>
    <row r="405" spans="1:34" ht="17.25">
      <c r="A405" s="168" t="s">
        <v>123</v>
      </c>
      <c r="B405" s="168"/>
      <c r="C405" s="168"/>
      <c r="D405" s="168"/>
      <c r="E405" s="37"/>
      <c r="F405" s="67"/>
      <c r="J405" s="140"/>
      <c r="K405" s="140"/>
      <c r="L405" s="140"/>
      <c r="M405" s="140"/>
      <c r="N405" s="140"/>
      <c r="O405" s="140"/>
      <c r="P405" s="140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</row>
    <row r="406" spans="1:34" ht="17.25">
      <c r="A406" s="168"/>
      <c r="B406" s="168"/>
      <c r="C406" s="168"/>
      <c r="D406" s="168"/>
      <c r="E406" s="37"/>
      <c r="F406" s="67"/>
      <c r="J406" s="140"/>
      <c r="K406" s="140"/>
      <c r="L406" s="140"/>
      <c r="M406" s="140"/>
      <c r="N406" s="140"/>
      <c r="O406" s="140"/>
      <c r="P406" s="140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</row>
    <row r="407" spans="1:34" ht="17.25">
      <c r="A407" s="541" t="s">
        <v>263</v>
      </c>
      <c r="B407" s="541"/>
      <c r="C407" s="541"/>
      <c r="D407" s="168"/>
      <c r="E407" s="37"/>
      <c r="F407" s="67"/>
      <c r="J407" s="140"/>
      <c r="K407" s="140"/>
      <c r="L407" s="140"/>
      <c r="M407" s="140"/>
      <c r="N407" s="140"/>
      <c r="O407" s="140"/>
      <c r="P407" s="140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</row>
    <row r="408" spans="1:34" ht="58.5" customHeight="1">
      <c r="A408" s="36" t="s">
        <v>8</v>
      </c>
      <c r="B408" s="36" t="s">
        <v>9</v>
      </c>
      <c r="C408" s="36" t="s">
        <v>202</v>
      </c>
      <c r="D408" s="36" t="s">
        <v>110</v>
      </c>
      <c r="E408" s="36" t="s">
        <v>264</v>
      </c>
      <c r="F408" s="242" t="s">
        <v>213</v>
      </c>
      <c r="G408" s="163"/>
      <c r="H408" s="74"/>
      <c r="I408" s="74"/>
      <c r="J408" s="140"/>
      <c r="K408" s="140"/>
      <c r="L408" s="140"/>
      <c r="M408" s="140"/>
      <c r="N408" s="140"/>
      <c r="O408" s="140"/>
      <c r="P408" s="140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</row>
    <row r="409" spans="1:34" ht="16.5">
      <c r="A409" s="116">
        <v>1</v>
      </c>
      <c r="B409" s="38" t="s">
        <v>155</v>
      </c>
      <c r="C409" s="393">
        <v>269.25</v>
      </c>
      <c r="D409" s="175">
        <v>269.1912335316988</v>
      </c>
      <c r="E409" s="195">
        <v>0.3912335316987594</v>
      </c>
      <c r="F409" s="86">
        <f>E409/C409</f>
        <v>0.0014530493285004992</v>
      </c>
      <c r="G409" s="407"/>
      <c r="H409" s="408"/>
      <c r="I409" s="408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</row>
    <row r="410" spans="1:34" ht="16.5">
      <c r="A410" s="116">
        <v>2</v>
      </c>
      <c r="B410" s="38" t="s">
        <v>156</v>
      </c>
      <c r="C410" s="393">
        <v>227.85</v>
      </c>
      <c r="D410" s="175">
        <v>227.76730924064245</v>
      </c>
      <c r="E410" s="195">
        <v>0.5173092406424473</v>
      </c>
      <c r="F410" s="86">
        <f aca="true" t="shared" si="32" ref="F410:F417">E410/C410</f>
        <v>0.0022703938584263655</v>
      </c>
      <c r="G410" s="252"/>
      <c r="H410" s="279"/>
      <c r="I410" s="279"/>
      <c r="J410" s="140"/>
      <c r="K410" s="140"/>
      <c r="L410" s="140"/>
      <c r="M410" s="140"/>
      <c r="N410" s="140"/>
      <c r="O410" s="140"/>
      <c r="P410" s="140"/>
      <c r="Q410" s="74"/>
      <c r="R410" s="74"/>
      <c r="S410" s="140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</row>
    <row r="411" spans="1:34" ht="16.5">
      <c r="A411" s="116">
        <v>3</v>
      </c>
      <c r="B411" s="38" t="s">
        <v>157</v>
      </c>
      <c r="C411" s="393">
        <v>156.60000000000002</v>
      </c>
      <c r="D411" s="175">
        <v>156.54456026400655</v>
      </c>
      <c r="E411" s="195">
        <v>0.3945602640065431</v>
      </c>
      <c r="F411" s="86">
        <f t="shared" si="32"/>
        <v>0.002519541915750594</v>
      </c>
      <c r="G411" s="252"/>
      <c r="H411" s="279"/>
      <c r="I411" s="279"/>
      <c r="J411" s="140"/>
      <c r="K411" s="140"/>
      <c r="L411" s="140"/>
      <c r="M411" s="140"/>
      <c r="N411" s="140"/>
      <c r="O411" s="140"/>
      <c r="P411" s="140"/>
      <c r="Q411" s="74"/>
      <c r="R411" s="74"/>
      <c r="S411" s="140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</row>
    <row r="412" spans="1:34" ht="16.5">
      <c r="A412" s="116">
        <v>4</v>
      </c>
      <c r="B412" s="38" t="s">
        <v>158</v>
      </c>
      <c r="C412" s="393">
        <v>184.2</v>
      </c>
      <c r="D412" s="175">
        <v>184.13316294786384</v>
      </c>
      <c r="E412" s="195">
        <v>0.38316294786383764</v>
      </c>
      <c r="F412" s="86">
        <f t="shared" si="32"/>
        <v>0.0020801462967635054</v>
      </c>
      <c r="G412" s="252"/>
      <c r="H412" s="279"/>
      <c r="I412" s="279"/>
      <c r="J412" s="140"/>
      <c r="K412" s="140"/>
      <c r="L412" s="140"/>
      <c r="M412" s="140"/>
      <c r="N412" s="140"/>
      <c r="O412" s="140"/>
      <c r="P412" s="140"/>
      <c r="Q412" s="74"/>
      <c r="R412" s="74"/>
      <c r="S412" s="140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</row>
    <row r="413" spans="1:34" ht="16.5">
      <c r="A413" s="116">
        <v>5</v>
      </c>
      <c r="B413" s="38" t="s">
        <v>159</v>
      </c>
      <c r="C413" s="393">
        <v>228</v>
      </c>
      <c r="D413" s="175">
        <v>227.91971056857003</v>
      </c>
      <c r="E413" s="195">
        <v>0.3697105685700137</v>
      </c>
      <c r="F413" s="86">
        <f t="shared" si="32"/>
        <v>0.0016215375814474286</v>
      </c>
      <c r="G413" s="252"/>
      <c r="H413" s="279"/>
      <c r="I413" s="279"/>
      <c r="J413" s="140"/>
      <c r="K413" s="140"/>
      <c r="L413" s="140"/>
      <c r="M413" s="140"/>
      <c r="N413" s="140"/>
      <c r="O413" s="140"/>
      <c r="P413" s="140"/>
      <c r="Q413" s="74"/>
      <c r="R413" s="74"/>
      <c r="S413" s="140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</row>
    <row r="414" spans="1:34" ht="16.5">
      <c r="A414" s="116">
        <v>6</v>
      </c>
      <c r="B414" s="38" t="s">
        <v>160</v>
      </c>
      <c r="C414" s="393">
        <v>134.25</v>
      </c>
      <c r="D414" s="175">
        <v>134.1600625390126</v>
      </c>
      <c r="E414" s="195">
        <v>0.36006253901260976</v>
      </c>
      <c r="F414" s="86">
        <f t="shared" si="32"/>
        <v>0.0026820300857550074</v>
      </c>
      <c r="G414" s="252"/>
      <c r="H414" s="279"/>
      <c r="I414" s="279"/>
      <c r="J414" s="140"/>
      <c r="K414" s="140"/>
      <c r="L414" s="140"/>
      <c r="M414" s="140"/>
      <c r="N414" s="140"/>
      <c r="O414" s="140"/>
      <c r="P414" s="140"/>
      <c r="Q414" s="74"/>
      <c r="R414" s="74"/>
      <c r="S414" s="140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</row>
    <row r="415" spans="1:34" ht="16.5">
      <c r="A415" s="116">
        <v>7</v>
      </c>
      <c r="B415" s="38" t="s">
        <v>161</v>
      </c>
      <c r="C415" s="393">
        <v>198.9</v>
      </c>
      <c r="D415" s="175">
        <v>198.82413697942465</v>
      </c>
      <c r="E415" s="195">
        <v>0.5241369794246538</v>
      </c>
      <c r="F415" s="86">
        <f t="shared" si="32"/>
        <v>0.002635178378203387</v>
      </c>
      <c r="G415" s="252"/>
      <c r="H415" s="279"/>
      <c r="I415" s="409">
        <f>0.4+0.5</f>
        <v>0.9</v>
      </c>
      <c r="J415" s="140"/>
      <c r="K415" s="140"/>
      <c r="L415" s="140"/>
      <c r="M415" s="140"/>
      <c r="N415" s="140"/>
      <c r="O415" s="140"/>
      <c r="P415" s="140"/>
      <c r="Q415" s="74"/>
      <c r="R415" s="74"/>
      <c r="S415" s="140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</row>
    <row r="416" spans="1:34" ht="16.5">
      <c r="A416" s="116">
        <v>8</v>
      </c>
      <c r="B416" s="38" t="s">
        <v>162</v>
      </c>
      <c r="C416" s="393">
        <v>255.14999999999998</v>
      </c>
      <c r="D416" s="175">
        <v>255.05782392878115</v>
      </c>
      <c r="E416" s="195">
        <v>0.3578239287811016</v>
      </c>
      <c r="F416" s="86">
        <f t="shared" si="32"/>
        <v>0.0014024061484660068</v>
      </c>
      <c r="G416" s="252"/>
      <c r="H416" s="279"/>
      <c r="I416" s="279"/>
      <c r="J416" s="140"/>
      <c r="K416" s="140"/>
      <c r="L416" s="140"/>
      <c r="M416" s="140"/>
      <c r="N416" s="140"/>
      <c r="O416" s="140"/>
      <c r="P416" s="140"/>
      <c r="Q416" s="74"/>
      <c r="R416" s="74"/>
      <c r="S416" s="140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</row>
    <row r="417" spans="1:34" ht="16.5">
      <c r="A417" s="39"/>
      <c r="B417" s="331" t="s">
        <v>19</v>
      </c>
      <c r="C417" s="332">
        <f>SUM(C409:C416)</f>
        <v>1654.2000000000003</v>
      </c>
      <c r="D417" s="175">
        <f>SUM(D409:D416)</f>
        <v>1653.598</v>
      </c>
      <c r="E417" s="195">
        <f>SUM(E409:E416)</f>
        <v>3.2979999999999663</v>
      </c>
      <c r="F417" s="86">
        <f t="shared" si="32"/>
        <v>0.001993712973038306</v>
      </c>
      <c r="G417" s="248"/>
      <c r="H417" s="164"/>
      <c r="I417" s="164"/>
      <c r="J417" s="140"/>
      <c r="K417" s="140"/>
      <c r="L417" s="140"/>
      <c r="M417" s="140"/>
      <c r="N417" s="140"/>
      <c r="O417" s="140"/>
      <c r="P417" s="140"/>
      <c r="Q417" s="74"/>
      <c r="R417" s="74"/>
      <c r="S417" s="140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</row>
    <row r="418" spans="1:34" ht="15">
      <c r="A418" s="148"/>
      <c r="B418" s="149"/>
      <c r="C418" s="339"/>
      <c r="D418" s="167"/>
      <c r="E418" s="410"/>
      <c r="F418" s="94"/>
      <c r="G418" s="248"/>
      <c r="H418" s="164"/>
      <c r="I418" s="164"/>
      <c r="J418" s="140"/>
      <c r="K418" s="140"/>
      <c r="L418" s="140"/>
      <c r="M418" s="140"/>
      <c r="N418" s="140"/>
      <c r="O418" s="140"/>
      <c r="P418" s="140"/>
      <c r="Q418" s="74"/>
      <c r="R418" s="74"/>
      <c r="S418" s="140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</row>
    <row r="419" spans="1:34" ht="15">
      <c r="A419" s="148"/>
      <c r="B419" s="149"/>
      <c r="C419" s="339"/>
      <c r="D419" s="167"/>
      <c r="E419" s="410"/>
      <c r="F419" s="94"/>
      <c r="G419" s="248"/>
      <c r="H419" s="164"/>
      <c r="I419" s="164"/>
      <c r="J419" s="140"/>
      <c r="K419" s="140"/>
      <c r="L419" s="140"/>
      <c r="M419" s="140"/>
      <c r="N419" s="140"/>
      <c r="O419" s="140"/>
      <c r="P419" s="140"/>
      <c r="Q419" s="74"/>
      <c r="R419" s="74"/>
      <c r="S419" s="140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</row>
    <row r="420" spans="1:34" ht="15">
      <c r="A420" s="148"/>
      <c r="B420" s="149"/>
      <c r="C420" s="339"/>
      <c r="D420" s="167"/>
      <c r="E420" s="410"/>
      <c r="F420" s="94"/>
      <c r="G420" s="248"/>
      <c r="H420" s="164"/>
      <c r="I420" s="164"/>
      <c r="J420" s="140"/>
      <c r="K420" s="140"/>
      <c r="L420" s="140"/>
      <c r="M420" s="140"/>
      <c r="N420" s="140"/>
      <c r="O420" s="140"/>
      <c r="P420" s="140"/>
      <c r="Q420" s="74"/>
      <c r="R420" s="74"/>
      <c r="S420" s="140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</row>
    <row r="421" spans="1:34" ht="15">
      <c r="A421" s="148"/>
      <c r="B421" s="149"/>
      <c r="C421" s="339"/>
      <c r="D421" s="167"/>
      <c r="E421" s="410"/>
      <c r="F421" s="94"/>
      <c r="G421" s="248"/>
      <c r="H421" s="164"/>
      <c r="I421" s="164"/>
      <c r="J421" s="140"/>
      <c r="K421" s="140"/>
      <c r="L421" s="140"/>
      <c r="M421" s="140"/>
      <c r="N421" s="140"/>
      <c r="O421" s="140"/>
      <c r="P421" s="140"/>
      <c r="Q421" s="74"/>
      <c r="R421" s="74"/>
      <c r="S421" s="140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</row>
    <row r="422" spans="1:34" ht="15">
      <c r="A422" s="148"/>
      <c r="B422" s="149"/>
      <c r="C422" s="339"/>
      <c r="D422" s="167"/>
      <c r="E422" s="410"/>
      <c r="F422" s="94"/>
      <c r="G422" s="248"/>
      <c r="H422" s="164"/>
      <c r="I422" s="164"/>
      <c r="J422" s="140"/>
      <c r="K422" s="140"/>
      <c r="L422" s="140"/>
      <c r="M422" s="140"/>
      <c r="N422" s="140"/>
      <c r="O422" s="140"/>
      <c r="P422" s="140"/>
      <c r="Q422" s="74"/>
      <c r="R422" s="74"/>
      <c r="S422" s="140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</row>
    <row r="423" spans="1:34" ht="35.25" customHeight="1">
      <c r="A423" s="571" t="s">
        <v>124</v>
      </c>
      <c r="B423" s="571"/>
      <c r="C423" s="571"/>
      <c r="D423" s="571"/>
      <c r="E423" s="571"/>
      <c r="G423" s="152"/>
      <c r="H423" s="153"/>
      <c r="I423" s="153"/>
      <c r="J423" s="155"/>
      <c r="K423" s="155"/>
      <c r="L423" s="155"/>
      <c r="M423" s="155"/>
      <c r="N423" s="155"/>
      <c r="O423" s="155"/>
      <c r="P423" s="155"/>
      <c r="Q423" s="166"/>
      <c r="R423" s="166"/>
      <c r="S423" s="166"/>
      <c r="T423" s="166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</row>
    <row r="424" spans="1:34" ht="21" customHeight="1">
      <c r="A424" s="18"/>
      <c r="B424" s="18"/>
      <c r="C424" s="18"/>
      <c r="D424" s="18"/>
      <c r="E424" s="18"/>
      <c r="G424" s="152"/>
      <c r="H424" s="153"/>
      <c r="I424" s="153"/>
      <c r="J424" s="155"/>
      <c r="K424" s="155"/>
      <c r="L424" s="155"/>
      <c r="M424" s="155"/>
      <c r="N424" s="155"/>
      <c r="O424" s="155"/>
      <c r="P424" s="155"/>
      <c r="Q424" s="166"/>
      <c r="R424" s="166"/>
      <c r="S424" s="166"/>
      <c r="T424" s="166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</row>
    <row r="425" spans="1:34" ht="17.25">
      <c r="A425" s="291" t="s">
        <v>116</v>
      </c>
      <c r="B425" s="211"/>
      <c r="C425" s="288"/>
      <c r="D425" s="211"/>
      <c r="E425" s="211"/>
      <c r="F425" s="307"/>
      <c r="J425" s="140"/>
      <c r="K425" s="140"/>
      <c r="L425" s="140"/>
      <c r="M425" s="140"/>
      <c r="N425" s="140"/>
      <c r="O425" s="140"/>
      <c r="P425" s="140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</row>
    <row r="426" spans="1:34" ht="17.25">
      <c r="A426" s="291"/>
      <c r="B426" s="211"/>
      <c r="C426" s="288"/>
      <c r="D426" s="211"/>
      <c r="E426" s="211"/>
      <c r="F426" s="307"/>
      <c r="J426" s="140"/>
      <c r="K426" s="140"/>
      <c r="L426" s="140"/>
      <c r="M426" s="140"/>
      <c r="N426" s="140"/>
      <c r="O426" s="140"/>
      <c r="P426" s="140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</row>
    <row r="427" spans="1:34" ht="17.25">
      <c r="A427" s="528" t="s">
        <v>214</v>
      </c>
      <c r="B427" s="528"/>
      <c r="C427" s="528"/>
      <c r="D427" s="528"/>
      <c r="E427" s="211"/>
      <c r="F427" s="307"/>
      <c r="J427" s="140"/>
      <c r="K427" s="140"/>
      <c r="L427" s="140"/>
      <c r="M427" s="140"/>
      <c r="N427" s="140"/>
      <c r="O427" s="140"/>
      <c r="P427" s="140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</row>
    <row r="428" spans="1:34" ht="33">
      <c r="A428" s="374" t="s">
        <v>68</v>
      </c>
      <c r="B428" s="374" t="s">
        <v>24</v>
      </c>
      <c r="C428" s="374" t="s">
        <v>25</v>
      </c>
      <c r="D428" s="374" t="s">
        <v>26</v>
      </c>
      <c r="E428" s="37"/>
      <c r="F428" s="309"/>
      <c r="J428" s="140"/>
      <c r="K428" s="140"/>
      <c r="L428" s="140"/>
      <c r="M428" s="140"/>
      <c r="N428" s="140"/>
      <c r="O428" s="140"/>
      <c r="P428" s="140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</row>
    <row r="429" spans="1:27" ht="20.25" customHeight="1">
      <c r="A429" s="545" t="s">
        <v>38</v>
      </c>
      <c r="B429" s="310" t="s">
        <v>251</v>
      </c>
      <c r="C429" s="311" t="s">
        <v>267</v>
      </c>
      <c r="D429" s="411">
        <v>0</v>
      </c>
      <c r="F429" s="309"/>
      <c r="I429" s="6">
        <f>37.16+32.5+23.23</f>
        <v>92.89</v>
      </c>
      <c r="J429" s="140"/>
      <c r="K429" s="140"/>
      <c r="L429" s="140"/>
      <c r="M429" s="140"/>
      <c r="N429" s="140"/>
      <c r="O429" s="140"/>
      <c r="P429" s="140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</row>
    <row r="430" spans="1:27" ht="15.75">
      <c r="A430" s="545"/>
      <c r="B430" s="310" t="s">
        <v>80</v>
      </c>
      <c r="C430" s="313" t="s">
        <v>276</v>
      </c>
      <c r="D430" s="412">
        <v>21.52</v>
      </c>
      <c r="F430" s="309"/>
      <c r="J430" s="140"/>
      <c r="K430" s="140"/>
      <c r="L430" s="140"/>
      <c r="M430" s="140"/>
      <c r="N430" s="140"/>
      <c r="O430" s="140"/>
      <c r="P430" s="140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</row>
    <row r="431" spans="1:27" ht="16.5">
      <c r="A431" s="545"/>
      <c r="B431" s="413" t="s">
        <v>96</v>
      </c>
      <c r="C431" s="315" t="s">
        <v>277</v>
      </c>
      <c r="D431" s="411">
        <v>34.42</v>
      </c>
      <c r="F431" s="309"/>
      <c r="J431" s="140"/>
      <c r="K431" s="140"/>
      <c r="L431" s="140"/>
      <c r="M431" s="140"/>
      <c r="N431" s="140"/>
      <c r="O431" s="140"/>
      <c r="P431" s="140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</row>
    <row r="432" spans="1:27" ht="16.5">
      <c r="A432" s="545"/>
      <c r="B432" s="314" t="s">
        <v>179</v>
      </c>
      <c r="C432" s="315" t="s">
        <v>278</v>
      </c>
      <c r="D432" s="312">
        <v>40.81</v>
      </c>
      <c r="F432" s="323"/>
      <c r="J432" s="140"/>
      <c r="K432" s="140"/>
      <c r="L432" s="140"/>
      <c r="M432" s="140"/>
      <c r="N432" s="140"/>
      <c r="O432" s="140"/>
      <c r="P432" s="140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</row>
    <row r="433" spans="1:27" ht="19.5" customHeight="1">
      <c r="A433" s="545" t="s">
        <v>84</v>
      </c>
      <c r="B433" s="545"/>
      <c r="C433" s="545"/>
      <c r="D433" s="254">
        <f>D430+D431+D432</f>
        <v>96.75</v>
      </c>
      <c r="F433" s="316"/>
      <c r="G433" s="152"/>
      <c r="H433" s="153"/>
      <c r="I433" s="153"/>
      <c r="J433" s="155"/>
      <c r="K433" s="155"/>
      <c r="L433" s="155"/>
      <c r="M433" s="155"/>
      <c r="N433" s="155"/>
      <c r="O433" s="155"/>
      <c r="P433" s="155"/>
      <c r="Q433" s="166"/>
      <c r="R433" s="166"/>
      <c r="S433" s="166"/>
      <c r="T433" s="166"/>
      <c r="U433" s="74"/>
      <c r="V433" s="74"/>
      <c r="W433" s="74"/>
      <c r="X433" s="74"/>
      <c r="Y433" s="74"/>
      <c r="Z433" s="74"/>
      <c r="AA433" s="74"/>
    </row>
    <row r="434" spans="1:27" ht="16.5">
      <c r="A434" s="552" t="s">
        <v>29</v>
      </c>
      <c r="B434" s="552"/>
      <c r="C434" s="552"/>
      <c r="D434" s="254">
        <f>D429+D433</f>
        <v>96.75</v>
      </c>
      <c r="J434" s="140"/>
      <c r="K434" s="140"/>
      <c r="L434" s="140"/>
      <c r="M434" s="140"/>
      <c r="N434" s="140"/>
      <c r="O434" s="140"/>
      <c r="P434" s="140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</row>
    <row r="435" spans="1:27" ht="15">
      <c r="A435" s="415"/>
      <c r="B435" s="415"/>
      <c r="C435" s="415"/>
      <c r="D435" s="416"/>
      <c r="J435" s="140"/>
      <c r="K435" s="140"/>
      <c r="L435" s="140"/>
      <c r="M435" s="140"/>
      <c r="N435" s="140"/>
      <c r="O435" s="140"/>
      <c r="P435" s="140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</row>
    <row r="436" spans="10:27" ht="15">
      <c r="J436" s="140"/>
      <c r="K436" s="140"/>
      <c r="L436" s="140"/>
      <c r="M436" s="140"/>
      <c r="N436" s="140"/>
      <c r="O436" s="140"/>
      <c r="P436" s="140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</row>
    <row r="437" spans="1:27" ht="17.25">
      <c r="A437" s="534" t="s">
        <v>265</v>
      </c>
      <c r="B437" s="534"/>
      <c r="C437" s="534"/>
      <c r="D437" s="534"/>
      <c r="E437" s="534"/>
      <c r="F437" s="534"/>
      <c r="J437" s="140"/>
      <c r="K437" s="140"/>
      <c r="L437" s="140"/>
      <c r="M437" s="140"/>
      <c r="N437" s="140"/>
      <c r="O437" s="140"/>
      <c r="P437" s="140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</row>
    <row r="438" spans="1:27" ht="17.25">
      <c r="A438" s="401"/>
      <c r="B438" s="401"/>
      <c r="C438" s="401"/>
      <c r="D438" s="401"/>
      <c r="E438" s="401"/>
      <c r="F438" s="417"/>
      <c r="J438" s="140"/>
      <c r="K438" s="140"/>
      <c r="L438" s="140"/>
      <c r="M438" s="140"/>
      <c r="N438" s="140"/>
      <c r="O438" s="140"/>
      <c r="P438" s="140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</row>
    <row r="439" spans="1:27" ht="32.25" customHeight="1">
      <c r="A439" s="36" t="s">
        <v>2</v>
      </c>
      <c r="B439" s="36"/>
      <c r="C439" s="36" t="s">
        <v>3</v>
      </c>
      <c r="D439" s="36" t="s">
        <v>4</v>
      </c>
      <c r="E439" s="36" t="s">
        <v>5</v>
      </c>
      <c r="F439" s="131" t="s">
        <v>6</v>
      </c>
      <c r="J439" s="140"/>
      <c r="K439" s="140"/>
      <c r="L439" s="140"/>
      <c r="M439" s="140"/>
      <c r="N439" s="140"/>
      <c r="O439" s="140"/>
      <c r="P439" s="140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</row>
    <row r="440" spans="1:27" ht="16.5">
      <c r="A440" s="36">
        <v>1</v>
      </c>
      <c r="B440" s="36">
        <v>2</v>
      </c>
      <c r="C440" s="36">
        <v>3</v>
      </c>
      <c r="D440" s="36">
        <v>4</v>
      </c>
      <c r="E440" s="36" t="s">
        <v>7</v>
      </c>
      <c r="F440" s="131">
        <v>6</v>
      </c>
      <c r="J440" s="140"/>
      <c r="K440" s="140"/>
      <c r="L440" s="140"/>
      <c r="M440" s="140"/>
      <c r="N440" s="140"/>
      <c r="O440" s="140"/>
      <c r="P440" s="140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</row>
    <row r="441" spans="1:27" s="8" customFormat="1" ht="41.25" customHeight="1">
      <c r="A441" s="414">
        <v>1</v>
      </c>
      <c r="B441" s="418" t="s">
        <v>262</v>
      </c>
      <c r="C441" s="419">
        <v>0</v>
      </c>
      <c r="D441" s="420">
        <v>0</v>
      </c>
      <c r="E441" s="421">
        <f>D441-C441</f>
        <v>0</v>
      </c>
      <c r="F441" s="422">
        <v>0</v>
      </c>
      <c r="G441" s="76"/>
      <c r="H441" s="77"/>
      <c r="I441" s="77"/>
      <c r="J441" s="167"/>
      <c r="K441" s="167"/>
      <c r="L441" s="167"/>
      <c r="M441" s="167"/>
      <c r="N441" s="167"/>
      <c r="O441" s="167"/>
      <c r="P441" s="423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</row>
    <row r="442" spans="1:27" s="8" customFormat="1" ht="33" customHeight="1">
      <c r="A442" s="414">
        <v>2</v>
      </c>
      <c r="B442" s="418" t="s">
        <v>202</v>
      </c>
      <c r="C442" s="424">
        <v>93.56</v>
      </c>
      <c r="D442" s="424">
        <v>93.56</v>
      </c>
      <c r="E442" s="421">
        <f>D442-C442</f>
        <v>0</v>
      </c>
      <c r="F442" s="425">
        <f>E442/C442</f>
        <v>0</v>
      </c>
      <c r="G442" s="76"/>
      <c r="H442" s="77"/>
      <c r="I442" s="77"/>
      <c r="J442" s="167"/>
      <c r="K442" s="167"/>
      <c r="L442" s="167"/>
      <c r="M442" s="167"/>
      <c r="N442" s="167"/>
      <c r="O442" s="167"/>
      <c r="P442" s="426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</row>
    <row r="443" spans="1:27" s="8" customFormat="1" ht="28.5" customHeight="1">
      <c r="A443" s="414">
        <v>3</v>
      </c>
      <c r="B443" s="418" t="s">
        <v>215</v>
      </c>
      <c r="C443" s="214">
        <v>96.75</v>
      </c>
      <c r="D443" s="427">
        <v>96.75</v>
      </c>
      <c r="E443" s="421">
        <f>D443-C443</f>
        <v>0</v>
      </c>
      <c r="F443" s="422">
        <f>E443/C443</f>
        <v>0</v>
      </c>
      <c r="G443" s="76"/>
      <c r="H443" s="77"/>
      <c r="I443" s="77"/>
      <c r="J443" s="167"/>
      <c r="K443" s="167"/>
      <c r="L443" s="167"/>
      <c r="M443" s="167"/>
      <c r="N443" s="167"/>
      <c r="O443" s="167"/>
      <c r="P443" s="423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</row>
    <row r="444" spans="1:27" s="8" customFormat="1" ht="24" customHeight="1">
      <c r="A444" s="414">
        <v>4</v>
      </c>
      <c r="B444" s="428" t="s">
        <v>32</v>
      </c>
      <c r="C444" s="214">
        <f>C441+C443</f>
        <v>96.75</v>
      </c>
      <c r="D444" s="214">
        <f>D441+D443</f>
        <v>96.75</v>
      </c>
      <c r="E444" s="421">
        <f>D444-C444</f>
        <v>0</v>
      </c>
      <c r="F444" s="422">
        <f>SUM(F441:F443)</f>
        <v>0</v>
      </c>
      <c r="G444" s="76"/>
      <c r="H444" s="77"/>
      <c r="I444" s="77"/>
      <c r="J444" s="167"/>
      <c r="K444" s="167"/>
      <c r="L444" s="167"/>
      <c r="M444" s="167"/>
      <c r="N444" s="167"/>
      <c r="O444" s="167"/>
      <c r="P444" s="167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</row>
    <row r="445" spans="10:27" ht="15">
      <c r="J445" s="140"/>
      <c r="K445" s="140"/>
      <c r="L445" s="140"/>
      <c r="M445" s="140"/>
      <c r="N445" s="140"/>
      <c r="O445" s="140"/>
      <c r="P445" s="140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</row>
    <row r="446" spans="3:27" ht="15">
      <c r="C446" s="6">
        <f>C444/2</f>
        <v>48.375</v>
      </c>
      <c r="J446" s="140"/>
      <c r="K446" s="140"/>
      <c r="L446" s="140"/>
      <c r="M446" s="140"/>
      <c r="N446" s="140"/>
      <c r="O446" s="140"/>
      <c r="P446" s="140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</row>
    <row r="447" spans="1:27" ht="17.25">
      <c r="A447" s="534" t="s">
        <v>216</v>
      </c>
      <c r="B447" s="534"/>
      <c r="C447" s="534"/>
      <c r="D447" s="375" t="s">
        <v>30</v>
      </c>
      <c r="E447" s="542" t="s">
        <v>266</v>
      </c>
      <c r="F447" s="542"/>
      <c r="G447" s="241"/>
      <c r="J447" s="140"/>
      <c r="K447" s="140"/>
      <c r="L447" s="140"/>
      <c r="M447" s="140"/>
      <c r="N447" s="140"/>
      <c r="O447" s="140"/>
      <c r="P447" s="140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</row>
    <row r="448" spans="1:27" ht="45" customHeight="1">
      <c r="A448" s="36" t="s">
        <v>2</v>
      </c>
      <c r="B448" s="36" t="s">
        <v>39</v>
      </c>
      <c r="C448" s="36" t="s">
        <v>202</v>
      </c>
      <c r="D448" s="36" t="s">
        <v>114</v>
      </c>
      <c r="E448" s="36" t="s">
        <v>115</v>
      </c>
      <c r="F448" s="131" t="s">
        <v>40</v>
      </c>
      <c r="G448" s="36" t="s">
        <v>41</v>
      </c>
      <c r="H448" s="429"/>
      <c r="I448" s="430"/>
      <c r="J448" s="140"/>
      <c r="K448" s="140"/>
      <c r="L448" s="140"/>
      <c r="M448" s="140"/>
      <c r="N448" s="140"/>
      <c r="O448" s="140"/>
      <c r="P448" s="140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</row>
    <row r="449" spans="1:27" ht="16.5">
      <c r="A449" s="431">
        <v>1</v>
      </c>
      <c r="B449" s="431">
        <v>2</v>
      </c>
      <c r="C449" s="431">
        <v>3</v>
      </c>
      <c r="D449" s="431">
        <v>4</v>
      </c>
      <c r="E449" s="431">
        <v>5</v>
      </c>
      <c r="F449" s="432">
        <v>6</v>
      </c>
      <c r="G449" s="431">
        <v>7</v>
      </c>
      <c r="H449" s="433"/>
      <c r="I449" s="434"/>
      <c r="J449" s="140"/>
      <c r="K449" s="140"/>
      <c r="L449" s="140"/>
      <c r="M449" s="140"/>
      <c r="N449" s="140"/>
      <c r="O449" s="140"/>
      <c r="P449" s="140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</row>
    <row r="450" spans="1:27" ht="47.25" customHeight="1">
      <c r="A450" s="435">
        <v>1</v>
      </c>
      <c r="B450" s="436" t="s">
        <v>42</v>
      </c>
      <c r="C450" s="457">
        <v>48.375</v>
      </c>
      <c r="D450" s="457">
        <v>48.375</v>
      </c>
      <c r="E450" s="457">
        <v>48.375</v>
      </c>
      <c r="F450" s="577">
        <f>E450/C450</f>
        <v>1</v>
      </c>
      <c r="G450" s="457">
        <f>D450-E450</f>
        <v>0</v>
      </c>
      <c r="H450" s="358"/>
      <c r="I450" s="358"/>
      <c r="J450" s="140"/>
      <c r="K450" s="140"/>
      <c r="L450" s="140"/>
      <c r="M450" s="140"/>
      <c r="N450" s="140"/>
      <c r="O450" s="140"/>
      <c r="P450" s="140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</row>
    <row r="451" spans="1:27" ht="49.5" customHeight="1">
      <c r="A451" s="546">
        <v>2</v>
      </c>
      <c r="B451" s="547" t="s">
        <v>113</v>
      </c>
      <c r="C451" s="578">
        <v>48.375</v>
      </c>
      <c r="D451" s="578">
        <v>48.375</v>
      </c>
      <c r="E451" s="578">
        <v>48.375</v>
      </c>
      <c r="F451" s="579">
        <f>E451/C451</f>
        <v>1</v>
      </c>
      <c r="G451" s="580">
        <f>D451-E451</f>
        <v>0</v>
      </c>
      <c r="H451" s="203"/>
      <c r="I451" s="358">
        <f>52.87+40.02</f>
        <v>92.89</v>
      </c>
      <c r="J451" s="140"/>
      <c r="K451" s="140"/>
      <c r="L451" s="140"/>
      <c r="M451" s="140"/>
      <c r="N451" s="140"/>
      <c r="O451" s="140"/>
      <c r="P451" s="140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</row>
    <row r="452" spans="1:27" ht="27" customHeight="1">
      <c r="A452" s="546"/>
      <c r="B452" s="547"/>
      <c r="C452" s="581"/>
      <c r="D452" s="581"/>
      <c r="E452" s="581"/>
      <c r="F452" s="579"/>
      <c r="G452" s="580"/>
      <c r="H452" s="203"/>
      <c r="I452" s="203"/>
      <c r="J452" s="140"/>
      <c r="K452" s="140"/>
      <c r="L452" s="140"/>
      <c r="M452" s="140"/>
      <c r="N452" s="140"/>
      <c r="O452" s="140"/>
      <c r="P452" s="140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</row>
    <row r="453" spans="1:27" ht="26.25" customHeight="1">
      <c r="A453" s="539" t="s">
        <v>19</v>
      </c>
      <c r="B453" s="539"/>
      <c r="C453" s="457">
        <v>96.75</v>
      </c>
      <c r="D453" s="457">
        <v>96.75</v>
      </c>
      <c r="E453" s="457">
        <v>96.75</v>
      </c>
      <c r="F453" s="577">
        <f>E453/C453</f>
        <v>1</v>
      </c>
      <c r="G453" s="582">
        <f>G450+G451</f>
        <v>0</v>
      </c>
      <c r="H453" s="437"/>
      <c r="I453" s="437"/>
      <c r="J453" s="140"/>
      <c r="K453" s="140"/>
      <c r="L453" s="140"/>
      <c r="M453" s="140"/>
      <c r="N453" s="140"/>
      <c r="O453" s="140"/>
      <c r="P453" s="140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</row>
    <row r="454" spans="1:27" ht="15">
      <c r="A454" s="438"/>
      <c r="B454" s="438"/>
      <c r="C454" s="360"/>
      <c r="D454" s="360"/>
      <c r="E454" s="360"/>
      <c r="F454" s="439"/>
      <c r="G454" s="440"/>
      <c r="H454" s="440"/>
      <c r="I454" s="440"/>
      <c r="J454" s="140"/>
      <c r="K454" s="140"/>
      <c r="L454" s="140"/>
      <c r="M454" s="140"/>
      <c r="N454" s="140"/>
      <c r="O454" s="140"/>
      <c r="P454" s="140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</row>
    <row r="455" spans="7:27" ht="15">
      <c r="G455" s="152"/>
      <c r="H455" s="153"/>
      <c r="I455" s="153"/>
      <c r="J455" s="155"/>
      <c r="K455" s="155"/>
      <c r="L455" s="155"/>
      <c r="M455" s="155"/>
      <c r="N455" s="155"/>
      <c r="O455" s="155"/>
      <c r="P455" s="155"/>
      <c r="Q455" s="166"/>
      <c r="R455" s="166"/>
      <c r="S455" s="166"/>
      <c r="T455" s="166"/>
      <c r="U455" s="74"/>
      <c r="V455" s="74"/>
      <c r="W455" s="74"/>
      <c r="X455" s="74"/>
      <c r="Y455" s="74"/>
      <c r="Z455" s="74"/>
      <c r="AA455" s="74"/>
    </row>
    <row r="456" spans="7:27" ht="15">
      <c r="G456" s="152"/>
      <c r="H456" s="153"/>
      <c r="I456" s="153"/>
      <c r="J456" s="155"/>
      <c r="K456" s="155"/>
      <c r="L456" s="155"/>
      <c r="M456" s="155"/>
      <c r="N456" s="155"/>
      <c r="O456" s="155"/>
      <c r="P456" s="155"/>
      <c r="Q456" s="166"/>
      <c r="R456" s="166"/>
      <c r="S456" s="166"/>
      <c r="T456" s="166"/>
      <c r="U456" s="74"/>
      <c r="V456" s="74"/>
      <c r="W456" s="74"/>
      <c r="X456" s="74"/>
      <c r="Y456" s="74"/>
      <c r="Z456" s="74"/>
      <c r="AA456" s="74"/>
    </row>
    <row r="457" spans="1:27" ht="15.75" customHeight="1">
      <c r="A457" s="540" t="s">
        <v>125</v>
      </c>
      <c r="B457" s="540"/>
      <c r="C457" s="540"/>
      <c r="D457" s="540"/>
      <c r="E457" s="540"/>
      <c r="F457" s="540"/>
      <c r="G457" s="152"/>
      <c r="H457" s="153"/>
      <c r="I457" s="153"/>
      <c r="J457" s="155"/>
      <c r="K457" s="155"/>
      <c r="L457" s="155"/>
      <c r="M457" s="155"/>
      <c r="N457" s="155"/>
      <c r="O457" s="155"/>
      <c r="P457" s="155"/>
      <c r="Q457" s="166"/>
      <c r="R457" s="166"/>
      <c r="S457" s="166"/>
      <c r="T457" s="166"/>
      <c r="U457" s="74"/>
      <c r="V457" s="74"/>
      <c r="W457" s="74"/>
      <c r="X457" s="74"/>
      <c r="Y457" s="74"/>
      <c r="Z457" s="74"/>
      <c r="AA457" s="74"/>
    </row>
    <row r="458" spans="1:27" ht="17.25">
      <c r="A458" s="291" t="s">
        <v>126</v>
      </c>
      <c r="B458" s="211"/>
      <c r="C458" s="288"/>
      <c r="D458" s="211"/>
      <c r="E458" s="211"/>
      <c r="F458" s="160"/>
      <c r="J458" s="140"/>
      <c r="K458" s="140"/>
      <c r="L458" s="140"/>
      <c r="M458" s="140"/>
      <c r="N458" s="140"/>
      <c r="O458" s="140"/>
      <c r="P458" s="140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</row>
    <row r="459" spans="1:27" ht="17.25">
      <c r="A459" s="528" t="s">
        <v>217</v>
      </c>
      <c r="B459" s="528"/>
      <c r="C459" s="528"/>
      <c r="D459" s="528"/>
      <c r="E459" s="211"/>
      <c r="F459" s="160"/>
      <c r="J459" s="140"/>
      <c r="K459" s="140"/>
      <c r="L459" s="140"/>
      <c r="M459" s="140"/>
      <c r="N459" s="140"/>
      <c r="O459" s="140"/>
      <c r="P459" s="140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</row>
    <row r="460" spans="1:27" ht="33.75">
      <c r="A460" s="42" t="s">
        <v>23</v>
      </c>
      <c r="B460" s="42" t="s">
        <v>24</v>
      </c>
      <c r="C460" s="42" t="s">
        <v>25</v>
      </c>
      <c r="D460" s="42" t="s">
        <v>26</v>
      </c>
      <c r="E460" s="37"/>
      <c r="F460" s="441"/>
      <c r="J460" s="140"/>
      <c r="K460" s="140"/>
      <c r="L460" s="140"/>
      <c r="M460" s="140"/>
      <c r="N460" s="140"/>
      <c r="O460" s="140"/>
      <c r="P460" s="140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</row>
    <row r="461" spans="1:27" ht="17.25" customHeight="1">
      <c r="A461" s="564" t="s">
        <v>144</v>
      </c>
      <c r="B461" s="436" t="s">
        <v>251</v>
      </c>
      <c r="C461" s="311" t="s">
        <v>267</v>
      </c>
      <c r="D461" s="442">
        <v>0</v>
      </c>
      <c r="F461" s="309"/>
      <c r="J461" s="140"/>
      <c r="K461" s="140"/>
      <c r="L461" s="140"/>
      <c r="M461" s="140"/>
      <c r="N461" s="140"/>
      <c r="O461" s="140"/>
      <c r="P461" s="140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</row>
    <row r="462" spans="1:27" ht="15.75">
      <c r="A462" s="564"/>
      <c r="B462" s="436" t="s">
        <v>80</v>
      </c>
      <c r="C462" s="313" t="s">
        <v>276</v>
      </c>
      <c r="D462" s="234">
        <v>43.44</v>
      </c>
      <c r="F462" s="309"/>
      <c r="J462" s="140"/>
      <c r="K462" s="140"/>
      <c r="L462" s="140"/>
      <c r="M462" s="140"/>
      <c r="N462" s="140"/>
      <c r="O462" s="140"/>
      <c r="P462" s="140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</row>
    <row r="463" spans="1:27" ht="16.5">
      <c r="A463" s="564"/>
      <c r="B463" s="443" t="s">
        <v>28</v>
      </c>
      <c r="C463" s="315" t="s">
        <v>277</v>
      </c>
      <c r="D463" s="234">
        <v>66</v>
      </c>
      <c r="F463" s="309"/>
      <c r="J463" s="140"/>
      <c r="K463" s="140"/>
      <c r="L463" s="140"/>
      <c r="M463" s="140"/>
      <c r="N463" s="140"/>
      <c r="O463" s="140"/>
      <c r="P463" s="140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</row>
    <row r="464" spans="1:27" ht="16.5">
      <c r="A464" s="564"/>
      <c r="B464" s="443" t="s">
        <v>182</v>
      </c>
      <c r="C464" s="315" t="s">
        <v>278</v>
      </c>
      <c r="D464" s="234">
        <v>72.95</v>
      </c>
      <c r="F464" s="309"/>
      <c r="J464" s="140"/>
      <c r="K464" s="140"/>
      <c r="L464" s="140"/>
      <c r="M464" s="140"/>
      <c r="N464" s="140"/>
      <c r="O464" s="140"/>
      <c r="P464" s="140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</row>
    <row r="465" spans="1:27" ht="16.5">
      <c r="A465" s="564" t="s">
        <v>84</v>
      </c>
      <c r="B465" s="564"/>
      <c r="C465" s="564"/>
      <c r="D465" s="444">
        <f>D462+D463+D464</f>
        <v>182.39</v>
      </c>
      <c r="F465" s="223"/>
      <c r="G465" s="152"/>
      <c r="H465" s="153"/>
      <c r="I465" s="153"/>
      <c r="J465" s="155"/>
      <c r="K465" s="155"/>
      <c r="L465" s="155"/>
      <c r="M465" s="155"/>
      <c r="N465" s="155"/>
      <c r="O465" s="155"/>
      <c r="P465" s="155"/>
      <c r="Q465" s="166"/>
      <c r="R465" s="166"/>
      <c r="S465" s="166"/>
      <c r="T465" s="166"/>
      <c r="U465" s="74"/>
      <c r="V465" s="74"/>
      <c r="W465" s="74"/>
      <c r="X465" s="74"/>
      <c r="Y465" s="74"/>
      <c r="Z465" s="74"/>
      <c r="AA465" s="74"/>
    </row>
    <row r="466" spans="6:27" s="228" customFormat="1" ht="15">
      <c r="F466" s="307"/>
      <c r="G466" s="152"/>
      <c r="H466" s="153"/>
      <c r="I466" s="153"/>
      <c r="J466" s="155"/>
      <c r="K466" s="155"/>
      <c r="L466" s="155"/>
      <c r="M466" s="155"/>
      <c r="N466" s="155"/>
      <c r="O466" s="155"/>
      <c r="P466" s="155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</row>
    <row r="467" spans="1:27" ht="17.25">
      <c r="A467" s="534" t="s">
        <v>268</v>
      </c>
      <c r="B467" s="534"/>
      <c r="C467" s="534"/>
      <c r="D467" s="534"/>
      <c r="E467" s="534"/>
      <c r="F467" s="534"/>
      <c r="J467" s="140"/>
      <c r="K467" s="140"/>
      <c r="L467" s="140"/>
      <c r="M467" s="140"/>
      <c r="N467" s="140"/>
      <c r="O467" s="140"/>
      <c r="P467" s="140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</row>
    <row r="468" spans="1:27" ht="45.75" customHeight="1">
      <c r="A468" s="42" t="s">
        <v>2</v>
      </c>
      <c r="B468" s="42" t="s">
        <v>152</v>
      </c>
      <c r="C468" s="42" t="s">
        <v>3</v>
      </c>
      <c r="D468" s="42" t="s">
        <v>4</v>
      </c>
      <c r="E468" s="42" t="s">
        <v>5</v>
      </c>
      <c r="F468" s="84" t="s">
        <v>6</v>
      </c>
      <c r="J468" s="140"/>
      <c r="K468" s="140"/>
      <c r="L468" s="140"/>
      <c r="M468" s="140"/>
      <c r="N468" s="140"/>
      <c r="O468" s="140"/>
      <c r="P468" s="140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</row>
    <row r="469" spans="1:27" ht="21" customHeight="1">
      <c r="A469" s="36">
        <v>1</v>
      </c>
      <c r="B469" s="36">
        <v>2</v>
      </c>
      <c r="C469" s="36">
        <v>3</v>
      </c>
      <c r="D469" s="36">
        <v>4</v>
      </c>
      <c r="E469" s="36" t="s">
        <v>7</v>
      </c>
      <c r="F469" s="131">
        <v>6</v>
      </c>
      <c r="J469" s="140"/>
      <c r="K469" s="140"/>
      <c r="L469" s="140"/>
      <c r="M469" s="140"/>
      <c r="N469" s="140"/>
      <c r="O469" s="140"/>
      <c r="P469" s="140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</row>
    <row r="470" spans="1:27" ht="33.75" customHeight="1">
      <c r="A470" s="116">
        <v>1</v>
      </c>
      <c r="B470" s="55" t="s">
        <v>262</v>
      </c>
      <c r="C470" s="343">
        <v>0</v>
      </c>
      <c r="D470" s="343">
        <v>0</v>
      </c>
      <c r="E470" s="343">
        <f>D470-C470</f>
        <v>0</v>
      </c>
      <c r="F470" s="445">
        <v>0</v>
      </c>
      <c r="J470" s="140"/>
      <c r="K470" s="140"/>
      <c r="L470" s="140"/>
      <c r="M470" s="140"/>
      <c r="N470" s="140"/>
      <c r="O470" s="140"/>
      <c r="P470" s="140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</row>
    <row r="471" spans="1:27" ht="24" customHeight="1">
      <c r="A471" s="116">
        <v>2</v>
      </c>
      <c r="B471" s="55" t="s">
        <v>202</v>
      </c>
      <c r="C471" s="254">
        <v>189.12000000000003</v>
      </c>
      <c r="D471" s="254">
        <v>189.12000000000003</v>
      </c>
      <c r="E471" s="343">
        <f>D471-C471</f>
        <v>0</v>
      </c>
      <c r="F471" s="445">
        <f>E471/C471</f>
        <v>0</v>
      </c>
      <c r="J471" s="140"/>
      <c r="K471" s="140"/>
      <c r="L471" s="140"/>
      <c r="M471" s="140"/>
      <c r="N471" s="140"/>
      <c r="O471" s="140"/>
      <c r="P471" s="140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</row>
    <row r="472" spans="1:27" ht="24.75" customHeight="1">
      <c r="A472" s="116">
        <v>3</v>
      </c>
      <c r="B472" s="55" t="s">
        <v>215</v>
      </c>
      <c r="C472" s="343">
        <v>182.39</v>
      </c>
      <c r="D472" s="343">
        <v>182.39</v>
      </c>
      <c r="E472" s="343">
        <f>D472-C472</f>
        <v>0</v>
      </c>
      <c r="F472" s="445">
        <f>E472/C472</f>
        <v>0</v>
      </c>
      <c r="J472" s="140"/>
      <c r="K472" s="140"/>
      <c r="L472" s="140"/>
      <c r="M472" s="140"/>
      <c r="N472" s="140"/>
      <c r="O472" s="140"/>
      <c r="P472" s="140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</row>
    <row r="473" spans="1:27" ht="26.25" customHeight="1">
      <c r="A473" s="116">
        <v>4</v>
      </c>
      <c r="B473" s="39" t="s">
        <v>32</v>
      </c>
      <c r="C473" s="343">
        <f>C470+C472</f>
        <v>182.39</v>
      </c>
      <c r="D473" s="343">
        <f>D470+D472</f>
        <v>182.39</v>
      </c>
      <c r="E473" s="343">
        <f>E470+E472</f>
        <v>0</v>
      </c>
      <c r="F473" s="445">
        <f>E473/C473</f>
        <v>0</v>
      </c>
      <c r="J473" s="140"/>
      <c r="K473" s="140"/>
      <c r="L473" s="140"/>
      <c r="M473" s="140"/>
      <c r="N473" s="140"/>
      <c r="O473" s="140"/>
      <c r="P473" s="140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</row>
    <row r="474" spans="6:27" s="228" customFormat="1" ht="15">
      <c r="F474" s="307"/>
      <c r="G474" s="152"/>
      <c r="H474" s="153"/>
      <c r="I474" s="153"/>
      <c r="J474" s="155"/>
      <c r="K474" s="155"/>
      <c r="L474" s="155"/>
      <c r="M474" s="155"/>
      <c r="N474" s="155"/>
      <c r="O474" s="155"/>
      <c r="P474" s="155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</row>
    <row r="475" spans="1:27" ht="17.25">
      <c r="A475" s="536" t="s">
        <v>218</v>
      </c>
      <c r="B475" s="536"/>
      <c r="C475" s="536"/>
      <c r="D475" s="37"/>
      <c r="E475" s="37"/>
      <c r="F475" s="446"/>
      <c r="G475" s="241"/>
      <c r="J475" s="140"/>
      <c r="K475" s="140"/>
      <c r="L475" s="140"/>
      <c r="M475" s="140"/>
      <c r="N475" s="140"/>
      <c r="O475" s="140"/>
      <c r="P475" s="140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</row>
    <row r="476" spans="1:27" ht="21.75" customHeight="1">
      <c r="A476" s="573" t="s">
        <v>219</v>
      </c>
      <c r="B476" s="573"/>
      <c r="C476" s="447"/>
      <c r="D476" s="67" t="s">
        <v>30</v>
      </c>
      <c r="E476" s="37"/>
      <c r="F476" s="574" t="s">
        <v>181</v>
      </c>
      <c r="G476" s="574"/>
      <c r="H476" s="448"/>
      <c r="I476" s="448"/>
      <c r="J476" s="448"/>
      <c r="K476" s="448"/>
      <c r="L476" s="448"/>
      <c r="M476" s="448"/>
      <c r="N476" s="448"/>
      <c r="O476" s="448"/>
      <c r="P476" s="449"/>
      <c r="Q476" s="448"/>
      <c r="R476" s="448"/>
      <c r="S476" s="448"/>
      <c r="T476" s="448"/>
      <c r="U476" s="74"/>
      <c r="V476" s="74"/>
      <c r="W476" s="74"/>
      <c r="X476" s="74"/>
      <c r="Y476" s="74"/>
      <c r="Z476" s="74"/>
      <c r="AA476" s="74"/>
    </row>
    <row r="477" spans="1:27" ht="60.75" customHeight="1">
      <c r="A477" s="36" t="s">
        <v>43</v>
      </c>
      <c r="B477" s="450" t="s">
        <v>44</v>
      </c>
      <c r="C477" s="450" t="s">
        <v>45</v>
      </c>
      <c r="D477" s="450" t="s">
        <v>46</v>
      </c>
      <c r="E477" s="36" t="s">
        <v>5</v>
      </c>
      <c r="F477" s="131" t="s">
        <v>164</v>
      </c>
      <c r="G477" s="242" t="s">
        <v>41</v>
      </c>
      <c r="H477" s="451"/>
      <c r="I477" s="452"/>
      <c r="J477" s="353"/>
      <c r="K477" s="353"/>
      <c r="L477" s="353"/>
      <c r="M477" s="353"/>
      <c r="N477" s="353"/>
      <c r="O477" s="353"/>
      <c r="P477" s="353"/>
      <c r="Q477" s="98"/>
      <c r="R477" s="98"/>
      <c r="S477" s="98"/>
      <c r="T477" s="98"/>
      <c r="U477" s="74"/>
      <c r="V477" s="74"/>
      <c r="W477" s="74"/>
      <c r="X477" s="74"/>
      <c r="Y477" s="74"/>
      <c r="Z477" s="74"/>
      <c r="AA477" s="74"/>
    </row>
    <row r="478" spans="1:27" ht="16.5">
      <c r="A478" s="38">
        <v>1</v>
      </c>
      <c r="B478" s="453">
        <v>2</v>
      </c>
      <c r="C478" s="453">
        <v>3</v>
      </c>
      <c r="D478" s="453">
        <v>4</v>
      </c>
      <c r="E478" s="38" t="s">
        <v>66</v>
      </c>
      <c r="F478" s="454">
        <v>6</v>
      </c>
      <c r="G478" s="175" t="s">
        <v>67</v>
      </c>
      <c r="H478" s="455"/>
      <c r="I478" s="455"/>
      <c r="J478" s="455"/>
      <c r="K478" s="455"/>
      <c r="L478" s="455"/>
      <c r="M478" s="455"/>
      <c r="N478" s="455"/>
      <c r="O478" s="455"/>
      <c r="P478" s="455"/>
      <c r="Q478" s="128"/>
      <c r="R478" s="128"/>
      <c r="S478" s="128"/>
      <c r="T478" s="128"/>
      <c r="U478" s="74"/>
      <c r="V478" s="74"/>
      <c r="W478" s="74"/>
      <c r="X478" s="74"/>
      <c r="Y478" s="74"/>
      <c r="Z478" s="74"/>
      <c r="AA478" s="74"/>
    </row>
    <row r="479" spans="1:27" s="228" customFormat="1" ht="16.5">
      <c r="A479" s="343">
        <f>C473</f>
        <v>182.39</v>
      </c>
      <c r="B479" s="456">
        <v>9070.410000000002</v>
      </c>
      <c r="C479" s="457">
        <f>B479*1890/100000</f>
        <v>171.43074900000002</v>
      </c>
      <c r="D479" s="457">
        <v>171.43074900000005</v>
      </c>
      <c r="E479" s="458">
        <f>C479-D479</f>
        <v>0</v>
      </c>
      <c r="F479" s="48">
        <f>D479/A479</f>
        <v>0.9399130928230718</v>
      </c>
      <c r="G479" s="457">
        <f>A479-D479</f>
        <v>10.959250999999938</v>
      </c>
      <c r="H479" s="459"/>
      <c r="I479" s="459"/>
      <c r="J479" s="459"/>
      <c r="K479" s="459"/>
      <c r="L479" s="459"/>
      <c r="M479" s="459"/>
      <c r="N479" s="459"/>
      <c r="O479" s="459"/>
      <c r="P479" s="459"/>
      <c r="Q479" s="459"/>
      <c r="R479" s="459"/>
      <c r="S479" s="459"/>
      <c r="T479" s="459"/>
      <c r="U479" s="166"/>
      <c r="V479" s="166"/>
      <c r="W479" s="166"/>
      <c r="X479" s="166"/>
      <c r="Y479" s="166"/>
      <c r="Z479" s="166"/>
      <c r="AA479" s="166"/>
    </row>
    <row r="480" spans="1:27" s="228" customFormat="1" ht="15">
      <c r="A480" s="3"/>
      <c r="B480" s="3"/>
      <c r="C480" s="3"/>
      <c r="D480" s="3"/>
      <c r="E480" s="3"/>
      <c r="F480" s="10"/>
      <c r="G480" s="152"/>
      <c r="H480" s="153"/>
      <c r="I480" s="153"/>
      <c r="J480" s="155"/>
      <c r="K480" s="155"/>
      <c r="L480" s="155"/>
      <c r="M480" s="155"/>
      <c r="N480" s="155"/>
      <c r="O480" s="155"/>
      <c r="P480" s="155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</row>
    <row r="481" spans="1:27" s="228" customFormat="1" ht="15">
      <c r="A481" s="3"/>
      <c r="B481" s="3"/>
      <c r="C481" s="3"/>
      <c r="D481" s="3"/>
      <c r="E481" s="3"/>
      <c r="F481" s="10"/>
      <c r="G481" s="152"/>
      <c r="H481" s="153"/>
      <c r="I481" s="153"/>
      <c r="J481" s="155"/>
      <c r="K481" s="155"/>
      <c r="L481" s="155"/>
      <c r="M481" s="155"/>
      <c r="N481" s="155"/>
      <c r="O481" s="155"/>
      <c r="P481" s="155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</row>
    <row r="482" spans="1:27" s="228" customFormat="1" ht="15">
      <c r="A482" s="3"/>
      <c r="B482" s="3"/>
      <c r="C482" s="3"/>
      <c r="D482" s="3"/>
      <c r="E482" s="3"/>
      <c r="F482" s="10"/>
      <c r="G482" s="152"/>
      <c r="H482" s="153"/>
      <c r="I482" s="153"/>
      <c r="J482" s="155"/>
      <c r="K482" s="155"/>
      <c r="L482" s="155"/>
      <c r="M482" s="155"/>
      <c r="N482" s="155"/>
      <c r="O482" s="155"/>
      <c r="P482" s="155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</row>
    <row r="483" spans="1:27" s="228" customFormat="1" ht="15">
      <c r="A483" s="3"/>
      <c r="B483" s="3"/>
      <c r="C483" s="3"/>
      <c r="D483" s="3"/>
      <c r="E483" s="3"/>
      <c r="F483" s="10"/>
      <c r="G483" s="152"/>
      <c r="H483" s="153"/>
      <c r="I483" s="153"/>
      <c r="J483" s="155"/>
      <c r="K483" s="155"/>
      <c r="L483" s="155"/>
      <c r="M483" s="155"/>
      <c r="N483" s="155"/>
      <c r="O483" s="155"/>
      <c r="P483" s="155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</row>
    <row r="484" spans="6:27" s="228" customFormat="1" ht="15">
      <c r="F484" s="307"/>
      <c r="G484" s="152"/>
      <c r="H484" s="153"/>
      <c r="I484" s="153"/>
      <c r="J484" s="155"/>
      <c r="K484" s="155"/>
      <c r="L484" s="155"/>
      <c r="M484" s="155"/>
      <c r="N484" s="155"/>
      <c r="O484" s="155"/>
      <c r="P484" s="155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</row>
    <row r="485" spans="1:27" s="228" customFormat="1" ht="24" customHeight="1">
      <c r="A485" s="540" t="s">
        <v>220</v>
      </c>
      <c r="B485" s="540"/>
      <c r="C485" s="540"/>
      <c r="D485" s="540"/>
      <c r="E485" s="540"/>
      <c r="F485" s="307"/>
      <c r="G485" s="152"/>
      <c r="H485" s="153"/>
      <c r="I485" s="153"/>
      <c r="J485" s="155"/>
      <c r="K485" s="155"/>
      <c r="L485" s="155"/>
      <c r="M485" s="155"/>
      <c r="N485" s="155"/>
      <c r="O485" s="155"/>
      <c r="P485" s="155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</row>
    <row r="486" spans="1:27" s="228" customFormat="1" ht="17.25">
      <c r="A486" s="291" t="s">
        <v>151</v>
      </c>
      <c r="B486" s="211"/>
      <c r="C486" s="211"/>
      <c r="D486" s="211"/>
      <c r="E486" s="211"/>
      <c r="F486" s="307"/>
      <c r="G486" s="152"/>
      <c r="H486" s="153"/>
      <c r="I486" s="153"/>
      <c r="J486" s="155"/>
      <c r="K486" s="155"/>
      <c r="L486" s="155"/>
      <c r="M486" s="155"/>
      <c r="N486" s="155"/>
      <c r="O486" s="155"/>
      <c r="P486" s="155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</row>
    <row r="487" spans="1:27" s="228" customFormat="1" ht="17.25">
      <c r="A487" s="460" t="s">
        <v>127</v>
      </c>
      <c r="B487" s="461"/>
      <c r="C487" s="461"/>
      <c r="D487" s="461"/>
      <c r="E487" s="461"/>
      <c r="F487" s="462"/>
      <c r="G487" s="463"/>
      <c r="H487" s="463"/>
      <c r="I487" s="463"/>
      <c r="J487" s="463"/>
      <c r="K487" s="463"/>
      <c r="L487" s="463"/>
      <c r="M487" s="463"/>
      <c r="N487" s="463"/>
      <c r="O487" s="463"/>
      <c r="P487" s="463"/>
      <c r="Q487" s="464"/>
      <c r="R487" s="464"/>
      <c r="S487" s="464"/>
      <c r="T487" s="464"/>
      <c r="U487" s="166"/>
      <c r="V487" s="166"/>
      <c r="W487" s="166"/>
      <c r="X487" s="166"/>
      <c r="Y487" s="166"/>
      <c r="Z487" s="166"/>
      <c r="AA487" s="166"/>
    </row>
    <row r="488" spans="1:27" s="228" customFormat="1" ht="17.25">
      <c r="A488" s="529" t="s">
        <v>269</v>
      </c>
      <c r="B488" s="529"/>
      <c r="C488" s="529"/>
      <c r="D488" s="529"/>
      <c r="E488" s="529"/>
      <c r="F488" s="307"/>
      <c r="G488" s="465"/>
      <c r="H488" s="367"/>
      <c r="I488" s="367"/>
      <c r="J488" s="367"/>
      <c r="K488" s="367"/>
      <c r="L488" s="367"/>
      <c r="M488" s="367"/>
      <c r="N488" s="367"/>
      <c r="O488" s="367"/>
      <c r="P488" s="367"/>
      <c r="Q488" s="292"/>
      <c r="R488" s="292"/>
      <c r="S488" s="292"/>
      <c r="T488" s="292"/>
      <c r="U488" s="166"/>
      <c r="V488" s="166"/>
      <c r="W488" s="166"/>
      <c r="X488" s="166"/>
      <c r="Y488" s="166"/>
      <c r="Z488" s="166"/>
      <c r="AA488" s="166"/>
    </row>
    <row r="489" spans="1:27" s="228" customFormat="1" ht="33.75">
      <c r="A489" s="42" t="s">
        <v>23</v>
      </c>
      <c r="B489" s="42" t="s">
        <v>150</v>
      </c>
      <c r="C489" s="42" t="s">
        <v>25</v>
      </c>
      <c r="D489" s="42" t="s">
        <v>48</v>
      </c>
      <c r="E489" s="42" t="s">
        <v>49</v>
      </c>
      <c r="F489" s="307"/>
      <c r="G489" s="465"/>
      <c r="H489" s="367"/>
      <c r="I489" s="367"/>
      <c r="J489" s="367"/>
      <c r="K489" s="367"/>
      <c r="L489" s="367"/>
      <c r="M489" s="367"/>
      <c r="N489" s="367"/>
      <c r="O489" s="367"/>
      <c r="P489" s="367"/>
      <c r="Q489" s="292"/>
      <c r="R489" s="292"/>
      <c r="S489" s="292"/>
      <c r="T489" s="292"/>
      <c r="U489" s="166"/>
      <c r="V489" s="166"/>
      <c r="W489" s="166"/>
      <c r="X489" s="166"/>
      <c r="Y489" s="166"/>
      <c r="Z489" s="166"/>
      <c r="AA489" s="166"/>
    </row>
    <row r="490" spans="1:27" s="228" customFormat="1" ht="16.5">
      <c r="A490" s="545" t="s">
        <v>94</v>
      </c>
      <c r="B490" s="466" t="s">
        <v>81</v>
      </c>
      <c r="C490" s="467"/>
      <c r="D490" s="468">
        <v>962</v>
      </c>
      <c r="E490" s="469">
        <v>577.25</v>
      </c>
      <c r="F490" s="307"/>
      <c r="G490" s="465"/>
      <c r="H490" s="367"/>
      <c r="I490" s="367"/>
      <c r="J490" s="367"/>
      <c r="K490" s="367"/>
      <c r="L490" s="367"/>
      <c r="M490" s="367"/>
      <c r="N490" s="367"/>
      <c r="O490" s="367"/>
      <c r="P490" s="367"/>
      <c r="Q490" s="292"/>
      <c r="R490" s="292"/>
      <c r="S490" s="292"/>
      <c r="T490" s="292"/>
      <c r="U490" s="166"/>
      <c r="V490" s="166"/>
      <c r="W490" s="166"/>
      <c r="X490" s="166"/>
      <c r="Y490" s="166"/>
      <c r="Z490" s="166"/>
      <c r="AA490" s="166"/>
    </row>
    <row r="491" spans="1:27" s="228" customFormat="1" ht="16.5">
      <c r="A491" s="545"/>
      <c r="B491" s="466" t="s">
        <v>82</v>
      </c>
      <c r="C491" s="467"/>
      <c r="D491" s="468">
        <v>198</v>
      </c>
      <c r="E491" s="469">
        <v>118.8</v>
      </c>
      <c r="F491" s="307"/>
      <c r="G491" s="465"/>
      <c r="H491" s="155"/>
      <c r="I491" s="155"/>
      <c r="J491" s="155"/>
      <c r="K491" s="155"/>
      <c r="L491" s="155"/>
      <c r="M491" s="155"/>
      <c r="N491" s="155"/>
      <c r="O491" s="155"/>
      <c r="P491" s="155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</row>
    <row r="492" spans="1:27" s="228" customFormat="1" ht="16.5">
      <c r="A492" s="545"/>
      <c r="B492" s="466" t="s">
        <v>83</v>
      </c>
      <c r="C492" s="470"/>
      <c r="D492" s="468">
        <v>722</v>
      </c>
      <c r="E492" s="469">
        <v>433.2</v>
      </c>
      <c r="F492" s="307"/>
      <c r="G492" s="465"/>
      <c r="H492" s="155"/>
      <c r="I492" s="155"/>
      <c r="J492" s="155"/>
      <c r="K492" s="155"/>
      <c r="L492" s="155"/>
      <c r="M492" s="155"/>
      <c r="N492" s="155"/>
      <c r="O492" s="155"/>
      <c r="P492" s="155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</row>
    <row r="493" spans="1:27" s="228" customFormat="1" ht="16.5">
      <c r="A493" s="545"/>
      <c r="B493" s="466" t="s">
        <v>85</v>
      </c>
      <c r="C493" s="467"/>
      <c r="D493" s="468">
        <v>1002</v>
      </c>
      <c r="E493" s="469">
        <v>1991.2</v>
      </c>
      <c r="F493" s="307"/>
      <c r="G493" s="465"/>
      <c r="H493" s="155"/>
      <c r="I493" s="155"/>
      <c r="J493" s="155"/>
      <c r="K493" s="155"/>
      <c r="L493" s="155"/>
      <c r="M493" s="155"/>
      <c r="N493" s="155"/>
      <c r="O493" s="155"/>
      <c r="P493" s="155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</row>
    <row r="494" spans="1:27" s="228" customFormat="1" ht="16.5">
      <c r="A494" s="545"/>
      <c r="B494" s="466" t="s">
        <v>137</v>
      </c>
      <c r="C494" s="467"/>
      <c r="D494" s="468">
        <v>0</v>
      </c>
      <c r="E494" s="469">
        <v>0</v>
      </c>
      <c r="F494" s="307"/>
      <c r="G494" s="465"/>
      <c r="H494" s="155"/>
      <c r="I494" s="155"/>
      <c r="J494" s="155"/>
      <c r="K494" s="155"/>
      <c r="L494" s="155"/>
      <c r="M494" s="155"/>
      <c r="N494" s="155"/>
      <c r="O494" s="155"/>
      <c r="P494" s="155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</row>
    <row r="495" spans="1:27" s="228" customFormat="1" ht="16.5">
      <c r="A495" s="545"/>
      <c r="B495" s="466" t="s">
        <v>147</v>
      </c>
      <c r="C495" s="467"/>
      <c r="D495" s="468">
        <v>1730</v>
      </c>
      <c r="E495" s="469">
        <v>3499.54</v>
      </c>
      <c r="F495" s="307"/>
      <c r="G495" s="465"/>
      <c r="H495" s="155"/>
      <c r="I495" s="155"/>
      <c r="J495" s="155"/>
      <c r="K495" s="155"/>
      <c r="L495" s="155"/>
      <c r="M495" s="155"/>
      <c r="N495" s="155"/>
      <c r="O495" s="155"/>
      <c r="P495" s="155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</row>
    <row r="496" spans="1:27" s="228" customFormat="1" ht="16.5">
      <c r="A496" s="545"/>
      <c r="B496" s="466" t="s">
        <v>154</v>
      </c>
      <c r="C496" s="467"/>
      <c r="D496" s="468">
        <v>0</v>
      </c>
      <c r="E496" s="469">
        <v>0</v>
      </c>
      <c r="F496" s="307"/>
      <c r="G496" s="465"/>
      <c r="H496" s="155"/>
      <c r="I496" s="155"/>
      <c r="J496" s="155"/>
      <c r="K496" s="155"/>
      <c r="L496" s="155"/>
      <c r="M496" s="155"/>
      <c r="N496" s="155"/>
      <c r="O496" s="155"/>
      <c r="P496" s="155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</row>
    <row r="497" spans="1:27" s="228" customFormat="1" ht="16.5">
      <c r="A497" s="545"/>
      <c r="B497" s="466" t="s">
        <v>165</v>
      </c>
      <c r="C497" s="469"/>
      <c r="D497" s="469">
        <v>530</v>
      </c>
      <c r="E497" s="469">
        <v>851.33</v>
      </c>
      <c r="F497" s="307"/>
      <c r="G497" s="465"/>
      <c r="H497" s="155"/>
      <c r="I497" s="155"/>
      <c r="J497" s="155"/>
      <c r="K497" s="155"/>
      <c r="L497" s="155"/>
      <c r="M497" s="155"/>
      <c r="N497" s="155"/>
      <c r="O497" s="155"/>
      <c r="P497" s="155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</row>
    <row r="498" spans="1:27" s="228" customFormat="1" ht="16.5">
      <c r="A498" s="545"/>
      <c r="B498" s="466" t="s">
        <v>178</v>
      </c>
      <c r="C498" s="469"/>
      <c r="D498" s="469">
        <v>160</v>
      </c>
      <c r="E498" s="469">
        <v>292.61</v>
      </c>
      <c r="F498" s="307"/>
      <c r="G498" s="465"/>
      <c r="H498" s="155"/>
      <c r="I498" s="155"/>
      <c r="J498" s="155"/>
      <c r="K498" s="155"/>
      <c r="L498" s="155"/>
      <c r="M498" s="155"/>
      <c r="N498" s="155"/>
      <c r="O498" s="155"/>
      <c r="P498" s="155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</row>
    <row r="499" spans="1:27" s="228" customFormat="1" ht="16.5">
      <c r="A499" s="545"/>
      <c r="B499" s="466" t="s">
        <v>221</v>
      </c>
      <c r="C499" s="469"/>
      <c r="D499" s="469"/>
      <c r="E499" s="469"/>
      <c r="F499" s="307"/>
      <c r="G499" s="465"/>
      <c r="H499" s="155"/>
      <c r="I499" s="155"/>
      <c r="J499" s="155"/>
      <c r="K499" s="155"/>
      <c r="L499" s="155"/>
      <c r="M499" s="155"/>
      <c r="N499" s="155"/>
      <c r="O499" s="155"/>
      <c r="P499" s="155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</row>
    <row r="500" spans="1:27" s="228" customFormat="1" ht="16.5">
      <c r="A500" s="545"/>
      <c r="B500" s="471" t="s">
        <v>19</v>
      </c>
      <c r="C500" s="469"/>
      <c r="D500" s="472">
        <f>SUM(D490:D499)</f>
        <v>5304</v>
      </c>
      <c r="E500" s="472">
        <f>SUM(E490:E499)</f>
        <v>7763.929999999999</v>
      </c>
      <c r="F500" s="307"/>
      <c r="G500" s="465"/>
      <c r="H500" s="155"/>
      <c r="I500" s="155"/>
      <c r="J500" s="155"/>
      <c r="K500" s="155"/>
      <c r="L500" s="155"/>
      <c r="M500" s="155"/>
      <c r="N500" s="155"/>
      <c r="O500" s="155"/>
      <c r="P500" s="155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</row>
    <row r="501" spans="1:9" s="474" customFormat="1" ht="35.25" customHeight="1">
      <c r="A501" s="533" t="s">
        <v>283</v>
      </c>
      <c r="B501" s="533"/>
      <c r="C501" s="533"/>
      <c r="D501" s="533"/>
      <c r="E501" s="533"/>
      <c r="F501" s="533"/>
      <c r="G501" s="533"/>
      <c r="H501" s="473"/>
      <c r="I501" s="473"/>
    </row>
    <row r="502" spans="1:9" s="474" customFormat="1" ht="12.75">
      <c r="A502" s="475"/>
      <c r="B502" s="475"/>
      <c r="C502" s="475"/>
      <c r="D502" s="475"/>
      <c r="E502" s="475"/>
      <c r="F502" s="476"/>
      <c r="G502" s="473"/>
      <c r="H502" s="475"/>
      <c r="I502" s="475"/>
    </row>
    <row r="503" spans="1:27" s="228" customFormat="1" ht="17.25">
      <c r="A503" s="537" t="s">
        <v>270</v>
      </c>
      <c r="B503" s="537"/>
      <c r="C503" s="537"/>
      <c r="D503" s="537"/>
      <c r="E503" s="537"/>
      <c r="F503" s="160"/>
      <c r="G503" s="349"/>
      <c r="H503" s="153"/>
      <c r="I503" s="153"/>
      <c r="J503" s="155"/>
      <c r="K503" s="155"/>
      <c r="L503" s="155"/>
      <c r="M503" s="155"/>
      <c r="N503" s="155"/>
      <c r="O503" s="155"/>
      <c r="P503" s="155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</row>
    <row r="504" spans="1:27" s="228" customFormat="1" ht="17.25">
      <c r="A504" s="568" t="s">
        <v>50</v>
      </c>
      <c r="B504" s="528" t="s">
        <v>51</v>
      </c>
      <c r="C504" s="528"/>
      <c r="D504" s="528" t="s">
        <v>52</v>
      </c>
      <c r="E504" s="528"/>
      <c r="F504" s="528" t="s">
        <v>53</v>
      </c>
      <c r="G504" s="528"/>
      <c r="H504" s="465"/>
      <c r="I504" s="477"/>
      <c r="J504" s="465"/>
      <c r="K504" s="465"/>
      <c r="L504" s="465"/>
      <c r="M504" s="465"/>
      <c r="N504" s="465"/>
      <c r="O504" s="465"/>
      <c r="P504" s="465"/>
      <c r="Q504" s="478"/>
      <c r="R504" s="478"/>
      <c r="S504" s="478"/>
      <c r="T504" s="478"/>
      <c r="U504" s="166"/>
      <c r="V504" s="166"/>
      <c r="W504" s="166"/>
      <c r="X504" s="166"/>
      <c r="Y504" s="166"/>
      <c r="Z504" s="166"/>
      <c r="AA504" s="166"/>
    </row>
    <row r="505" spans="1:27" s="228" customFormat="1" ht="17.25">
      <c r="A505" s="568"/>
      <c r="B505" s="308" t="s">
        <v>54</v>
      </c>
      <c r="C505" s="308" t="s">
        <v>55</v>
      </c>
      <c r="D505" s="308" t="s">
        <v>54</v>
      </c>
      <c r="E505" s="308" t="s">
        <v>55</v>
      </c>
      <c r="F505" s="479" t="s">
        <v>54</v>
      </c>
      <c r="G505" s="480" t="s">
        <v>55</v>
      </c>
      <c r="H505" s="481"/>
      <c r="I505" s="482"/>
      <c r="J505" s="481"/>
      <c r="K505" s="481"/>
      <c r="L505" s="481"/>
      <c r="M505" s="481"/>
      <c r="N505" s="481"/>
      <c r="O505" s="481"/>
      <c r="P505" s="481"/>
      <c r="Q505" s="415"/>
      <c r="R505" s="415"/>
      <c r="S505" s="415"/>
      <c r="T505" s="415"/>
      <c r="U505" s="166"/>
      <c r="V505" s="166"/>
      <c r="W505" s="166"/>
      <c r="X505" s="166"/>
      <c r="Y505" s="166"/>
      <c r="Z505" s="166"/>
      <c r="AA505" s="166"/>
    </row>
    <row r="506" spans="1:27" s="228" customFormat="1" ht="42" customHeight="1">
      <c r="A506" s="483" t="s">
        <v>222</v>
      </c>
      <c r="B506" s="484">
        <v>5304</v>
      </c>
      <c r="C506" s="214">
        <v>7763.929999999999</v>
      </c>
      <c r="D506" s="484">
        <v>5304</v>
      </c>
      <c r="E506" s="214">
        <v>7763.929999999999</v>
      </c>
      <c r="F506" s="422">
        <f>D506/B506</f>
        <v>1</v>
      </c>
      <c r="G506" s="485">
        <f>E506/C506</f>
        <v>1</v>
      </c>
      <c r="H506" s="486"/>
      <c r="I506" s="486"/>
      <c r="J506" s="486"/>
      <c r="K506" s="486"/>
      <c r="L506" s="486"/>
      <c r="M506" s="486"/>
      <c r="N506" s="486"/>
      <c r="O506" s="486"/>
      <c r="P506" s="486"/>
      <c r="Q506" s="487"/>
      <c r="R506" s="487"/>
      <c r="S506" s="487"/>
      <c r="T506" s="487"/>
      <c r="U506" s="166"/>
      <c r="V506" s="166"/>
      <c r="W506" s="166"/>
      <c r="X506" s="166"/>
      <c r="Y506" s="166"/>
      <c r="Z506" s="166"/>
      <c r="AA506" s="166"/>
    </row>
    <row r="507" spans="1:27" s="228" customFormat="1" ht="16.5">
      <c r="A507" s="488"/>
      <c r="B507" s="489"/>
      <c r="C507" s="490"/>
      <c r="D507" s="489"/>
      <c r="E507" s="490"/>
      <c r="F507" s="491"/>
      <c r="G507" s="286"/>
      <c r="H507" s="486"/>
      <c r="I507" s="486"/>
      <c r="J507" s="486"/>
      <c r="K507" s="486"/>
      <c r="L507" s="486"/>
      <c r="M507" s="486"/>
      <c r="N507" s="486"/>
      <c r="O507" s="486"/>
      <c r="P507" s="486"/>
      <c r="Q507" s="487"/>
      <c r="R507" s="487"/>
      <c r="S507" s="487"/>
      <c r="T507" s="487"/>
      <c r="U507" s="166"/>
      <c r="V507" s="166"/>
      <c r="W507" s="166"/>
      <c r="X507" s="166"/>
      <c r="Y507" s="166"/>
      <c r="Z507" s="166"/>
      <c r="AA507" s="166"/>
    </row>
    <row r="508" spans="2:27" s="228" customFormat="1" ht="18.75" customHeight="1">
      <c r="B508" s="492"/>
      <c r="C508" s="492"/>
      <c r="D508" s="492"/>
      <c r="E508" s="211"/>
      <c r="F508" s="160"/>
      <c r="G508" s="152"/>
      <c r="H508" s="153"/>
      <c r="I508" s="153"/>
      <c r="J508" s="155"/>
      <c r="K508" s="155"/>
      <c r="L508" s="155"/>
      <c r="M508" s="155"/>
      <c r="N508" s="155"/>
      <c r="O508" s="155"/>
      <c r="P508" s="155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</row>
    <row r="509" spans="1:27" s="228" customFormat="1" ht="18.75" customHeight="1">
      <c r="A509" s="492"/>
      <c r="B509" s="492"/>
      <c r="C509" s="492"/>
      <c r="D509" s="492"/>
      <c r="E509" s="211"/>
      <c r="F509" s="160"/>
      <c r="G509" s="152"/>
      <c r="H509" s="153"/>
      <c r="I509" s="153"/>
      <c r="J509" s="155"/>
      <c r="K509" s="155"/>
      <c r="L509" s="155"/>
      <c r="M509" s="155"/>
      <c r="N509" s="155"/>
      <c r="O509" s="155"/>
      <c r="P509" s="155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</row>
    <row r="510" spans="1:27" s="228" customFormat="1" ht="17.25">
      <c r="A510" s="291" t="s">
        <v>128</v>
      </c>
      <c r="B510" s="211"/>
      <c r="C510" s="211"/>
      <c r="D510" s="211"/>
      <c r="E510" s="211"/>
      <c r="F510" s="160"/>
      <c r="G510" s="152"/>
      <c r="H510" s="153"/>
      <c r="I510" s="153"/>
      <c r="J510" s="155"/>
      <c r="K510" s="155"/>
      <c r="L510" s="155"/>
      <c r="M510" s="155"/>
      <c r="N510" s="155"/>
      <c r="O510" s="155"/>
      <c r="P510" s="155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</row>
    <row r="511" spans="1:27" s="228" customFormat="1" ht="17.25">
      <c r="A511" s="291"/>
      <c r="B511" s="211"/>
      <c r="C511" s="211"/>
      <c r="D511" s="211"/>
      <c r="E511" s="211"/>
      <c r="F511" s="160"/>
      <c r="G511" s="152"/>
      <c r="H511" s="153"/>
      <c r="I511" s="153"/>
      <c r="J511" s="155"/>
      <c r="K511" s="155"/>
      <c r="L511" s="155"/>
      <c r="M511" s="155"/>
      <c r="N511" s="155"/>
      <c r="O511" s="155"/>
      <c r="P511" s="155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</row>
    <row r="512" spans="1:27" s="228" customFormat="1" ht="41.25" customHeight="1">
      <c r="A512" s="569" t="s">
        <v>271</v>
      </c>
      <c r="B512" s="569"/>
      <c r="C512" s="569" t="s">
        <v>272</v>
      </c>
      <c r="D512" s="569"/>
      <c r="E512" s="569" t="s">
        <v>56</v>
      </c>
      <c r="F512" s="569"/>
      <c r="G512" s="152"/>
      <c r="H512" s="153"/>
      <c r="I512" s="153"/>
      <c r="J512" s="155"/>
      <c r="K512" s="155"/>
      <c r="L512" s="155"/>
      <c r="M512" s="155"/>
      <c r="N512" s="155"/>
      <c r="O512" s="155"/>
      <c r="P512" s="155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</row>
    <row r="513" spans="1:27" s="228" customFormat="1" ht="33" customHeight="1">
      <c r="A513" s="43" t="s">
        <v>54</v>
      </c>
      <c r="B513" s="43" t="s">
        <v>57</v>
      </c>
      <c r="C513" s="43" t="s">
        <v>54</v>
      </c>
      <c r="D513" s="43" t="s">
        <v>57</v>
      </c>
      <c r="E513" s="43" t="s">
        <v>54</v>
      </c>
      <c r="F513" s="493" t="s">
        <v>176</v>
      </c>
      <c r="G513" s="152"/>
      <c r="H513" s="153"/>
      <c r="I513" s="153"/>
      <c r="J513" s="155"/>
      <c r="K513" s="155"/>
      <c r="L513" s="155"/>
      <c r="M513" s="155"/>
      <c r="N513" s="155"/>
      <c r="O513" s="155"/>
      <c r="P513" s="155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</row>
    <row r="514" spans="1:27" s="228" customFormat="1" ht="16.5">
      <c r="A514" s="414">
        <v>1</v>
      </c>
      <c r="B514" s="414">
        <v>2</v>
      </c>
      <c r="C514" s="414">
        <v>3</v>
      </c>
      <c r="D514" s="414">
        <v>4</v>
      </c>
      <c r="E514" s="414">
        <v>5</v>
      </c>
      <c r="F514" s="471">
        <v>6</v>
      </c>
      <c r="G514" s="152"/>
      <c r="H514" s="153"/>
      <c r="I514" s="153"/>
      <c r="J514" s="155"/>
      <c r="K514" s="155"/>
      <c r="L514" s="155"/>
      <c r="M514" s="155"/>
      <c r="N514" s="155"/>
      <c r="O514" s="155"/>
      <c r="P514" s="155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</row>
    <row r="515" spans="1:27" s="228" customFormat="1" ht="15.75">
      <c r="A515" s="484">
        <v>5304</v>
      </c>
      <c r="B515" s="214">
        <v>7763.929999999999</v>
      </c>
      <c r="C515" s="484">
        <v>5304</v>
      </c>
      <c r="D515" s="214">
        <v>7763.929999999999</v>
      </c>
      <c r="E515" s="485">
        <f>C515/A515</f>
        <v>1</v>
      </c>
      <c r="F515" s="422">
        <f>D515/B515</f>
        <v>1</v>
      </c>
      <c r="G515" s="152"/>
      <c r="H515" s="153"/>
      <c r="I515" s="153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66"/>
      <c r="U515" s="166"/>
      <c r="V515" s="166"/>
      <c r="W515" s="166"/>
      <c r="X515" s="166"/>
      <c r="Y515" s="166"/>
      <c r="Z515" s="166"/>
      <c r="AA515" s="166"/>
    </row>
    <row r="516" spans="1:27" s="228" customFormat="1" ht="17.25">
      <c r="A516" s="492" t="s">
        <v>168</v>
      </c>
      <c r="B516" s="494"/>
      <c r="C516" s="495"/>
      <c r="D516" s="494"/>
      <c r="E516" s="193"/>
      <c r="F516" s="496"/>
      <c r="G516" s="152"/>
      <c r="H516" s="153"/>
      <c r="I516" s="153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66"/>
      <c r="U516" s="166"/>
      <c r="V516" s="166"/>
      <c r="W516" s="166"/>
      <c r="X516" s="166"/>
      <c r="Y516" s="166"/>
      <c r="Z516" s="166"/>
      <c r="AA516" s="166"/>
    </row>
    <row r="517" spans="1:27" s="228" customFormat="1" ht="17.25">
      <c r="A517" s="497" t="s">
        <v>129</v>
      </c>
      <c r="B517" s="211"/>
      <c r="C517" s="211"/>
      <c r="D517" s="498"/>
      <c r="E517" s="498"/>
      <c r="F517" s="499"/>
      <c r="G517" s="152"/>
      <c r="H517" s="153"/>
      <c r="I517" s="153"/>
      <c r="J517" s="155"/>
      <c r="K517" s="155"/>
      <c r="L517" s="155"/>
      <c r="M517" s="155"/>
      <c r="N517" s="155"/>
      <c r="O517" s="155"/>
      <c r="P517" s="155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</row>
    <row r="518" spans="1:27" s="228" customFormat="1" ht="17.25">
      <c r="A518" s="497"/>
      <c r="B518" s="211"/>
      <c r="C518" s="211"/>
      <c r="D518" s="498"/>
      <c r="E518" s="498"/>
      <c r="F518" s="499"/>
      <c r="G518" s="152"/>
      <c r="H518" s="153"/>
      <c r="I518" s="153"/>
      <c r="J518" s="155"/>
      <c r="K518" s="155"/>
      <c r="L518" s="155"/>
      <c r="M518" s="155"/>
      <c r="N518" s="155"/>
      <c r="O518" s="155"/>
      <c r="P518" s="155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</row>
    <row r="519" spans="1:27" s="228" customFormat="1" ht="17.25">
      <c r="A519" s="460" t="s">
        <v>130</v>
      </c>
      <c r="B519" s="211"/>
      <c r="C519" s="211"/>
      <c r="D519" s="498"/>
      <c r="E519" s="498"/>
      <c r="F519" s="499"/>
      <c r="G519" s="152"/>
      <c r="H519" s="153"/>
      <c r="I519" s="153"/>
      <c r="J519" s="155"/>
      <c r="K519" s="155"/>
      <c r="L519" s="155"/>
      <c r="M519" s="155"/>
      <c r="N519" s="155"/>
      <c r="O519" s="155"/>
      <c r="P519" s="155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</row>
    <row r="520" spans="1:27" s="228" customFormat="1" ht="17.25">
      <c r="A520" s="500"/>
      <c r="B520" s="501"/>
      <c r="C520" s="461"/>
      <c r="D520" s="461"/>
      <c r="E520" s="461"/>
      <c r="F520" s="502"/>
      <c r="G520" s="463"/>
      <c r="H520" s="463"/>
      <c r="I520" s="463"/>
      <c r="J520" s="463"/>
      <c r="K520" s="463"/>
      <c r="L520" s="463"/>
      <c r="M520" s="463"/>
      <c r="N520" s="463"/>
      <c r="O520" s="463"/>
      <c r="P520" s="463"/>
      <c r="Q520" s="464"/>
      <c r="R520" s="464"/>
      <c r="S520" s="464"/>
      <c r="T520" s="464"/>
      <c r="U520" s="166"/>
      <c r="V520" s="166"/>
      <c r="W520" s="166"/>
      <c r="X520" s="166"/>
      <c r="Y520" s="166"/>
      <c r="Z520" s="166"/>
      <c r="AA520" s="166"/>
    </row>
    <row r="521" spans="1:27" s="228" customFormat="1" ht="17.25">
      <c r="A521" s="529" t="s">
        <v>273</v>
      </c>
      <c r="B521" s="529"/>
      <c r="C521" s="529"/>
      <c r="D521" s="529"/>
      <c r="E521" s="529"/>
      <c r="F521" s="529"/>
      <c r="G521" s="465"/>
      <c r="H521" s="367"/>
      <c r="I521" s="367"/>
      <c r="J521" s="367"/>
      <c r="K521" s="367"/>
      <c r="L521" s="367"/>
      <c r="M521" s="367"/>
      <c r="N521" s="367"/>
      <c r="O521" s="367"/>
      <c r="P521" s="367"/>
      <c r="Q521" s="292"/>
      <c r="R521" s="292"/>
      <c r="S521" s="292"/>
      <c r="T521" s="292"/>
      <c r="U521" s="166"/>
      <c r="V521" s="166"/>
      <c r="W521" s="166"/>
      <c r="X521" s="166"/>
      <c r="Y521" s="166"/>
      <c r="Z521" s="166"/>
      <c r="AA521" s="166"/>
    </row>
    <row r="522" spans="1:27" s="228" customFormat="1" ht="40.5" customHeight="1">
      <c r="A522" s="36" t="s">
        <v>23</v>
      </c>
      <c r="B522" s="36" t="s">
        <v>24</v>
      </c>
      <c r="C522" s="36" t="s">
        <v>25</v>
      </c>
      <c r="D522" s="36" t="s">
        <v>166</v>
      </c>
      <c r="E522" s="36" t="s">
        <v>167</v>
      </c>
      <c r="F522" s="131" t="s">
        <v>169</v>
      </c>
      <c r="G522" s="465"/>
      <c r="H522" s="367"/>
      <c r="I522" s="367"/>
      <c r="J522" s="538"/>
      <c r="K522" s="538"/>
      <c r="L522" s="367"/>
      <c r="M522" s="367"/>
      <c r="N522" s="367"/>
      <c r="O522" s="367"/>
      <c r="P522" s="367"/>
      <c r="Q522" s="292"/>
      <c r="R522" s="292"/>
      <c r="S522" s="292"/>
      <c r="T522" s="292"/>
      <c r="U522" s="166"/>
      <c r="V522" s="166"/>
      <c r="W522" s="166"/>
      <c r="X522" s="166"/>
      <c r="Y522" s="166"/>
      <c r="Z522" s="166"/>
      <c r="AA522" s="166"/>
    </row>
    <row r="523" spans="1:27" s="228" customFormat="1" ht="16.5">
      <c r="A523" s="575" t="s">
        <v>95</v>
      </c>
      <c r="B523" s="503" t="s">
        <v>81</v>
      </c>
      <c r="C523" s="504"/>
      <c r="D523" s="469">
        <v>1978</v>
      </c>
      <c r="E523" s="505"/>
      <c r="F523" s="505">
        <v>98.9</v>
      </c>
      <c r="G523" s="465"/>
      <c r="H523" s="155"/>
      <c r="I523" s="155"/>
      <c r="J523" s="538"/>
      <c r="K523" s="538"/>
      <c r="L523" s="155"/>
      <c r="M523" s="155"/>
      <c r="N523" s="155"/>
      <c r="O523" s="155"/>
      <c r="P523" s="155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</row>
    <row r="524" spans="1:27" s="228" customFormat="1" ht="16.5">
      <c r="A524" s="575"/>
      <c r="B524" s="503" t="s">
        <v>82</v>
      </c>
      <c r="C524" s="504"/>
      <c r="D524" s="469">
        <v>1786</v>
      </c>
      <c r="E524" s="505"/>
      <c r="F524" s="467">
        <v>89.3</v>
      </c>
      <c r="G524" s="465"/>
      <c r="H524" s="155"/>
      <c r="I524" s="155"/>
      <c r="J524" s="538"/>
      <c r="K524" s="538"/>
      <c r="L524" s="155"/>
      <c r="M524" s="155"/>
      <c r="N524" s="155"/>
      <c r="O524" s="155"/>
      <c r="P524" s="155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</row>
    <row r="525" spans="1:27" s="228" customFormat="1" ht="16.5">
      <c r="A525" s="575"/>
      <c r="B525" s="503" t="s">
        <v>83</v>
      </c>
      <c r="C525" s="504"/>
      <c r="D525" s="469">
        <v>0</v>
      </c>
      <c r="E525" s="505"/>
      <c r="F525" s="467">
        <v>0</v>
      </c>
      <c r="G525" s="465"/>
      <c r="H525" s="155"/>
      <c r="I525" s="155"/>
      <c r="J525" s="538"/>
      <c r="K525" s="538"/>
      <c r="L525" s="155"/>
      <c r="M525" s="155"/>
      <c r="N525" s="155"/>
      <c r="O525" s="155"/>
      <c r="P525" s="155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</row>
    <row r="526" spans="1:27" s="228" customFormat="1" ht="16.5">
      <c r="A526" s="575"/>
      <c r="B526" s="503" t="s">
        <v>85</v>
      </c>
      <c r="C526" s="504"/>
      <c r="D526" s="469">
        <v>1535</v>
      </c>
      <c r="E526" s="469"/>
      <c r="F526" s="467">
        <v>76.75</v>
      </c>
      <c r="G526" s="465"/>
      <c r="H526" s="155"/>
      <c r="I526" s="155">
        <f>1999+531</f>
        <v>2530</v>
      </c>
      <c r="J526" s="538"/>
      <c r="K526" s="538"/>
      <c r="L526" s="155"/>
      <c r="M526" s="155"/>
      <c r="N526" s="155"/>
      <c r="O526" s="155"/>
      <c r="P526" s="155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</row>
    <row r="527" spans="1:27" s="228" customFormat="1" ht="16.5">
      <c r="A527" s="575"/>
      <c r="B527" s="503" t="s">
        <v>137</v>
      </c>
      <c r="C527" s="506"/>
      <c r="D527" s="469">
        <v>330</v>
      </c>
      <c r="E527" s="469">
        <v>0</v>
      </c>
      <c r="F527" s="467">
        <v>16.5</v>
      </c>
      <c r="G527" s="465"/>
      <c r="H527" s="155"/>
      <c r="I527" s="155"/>
      <c r="J527" s="538"/>
      <c r="K527" s="538"/>
      <c r="L527" s="155"/>
      <c r="M527" s="155"/>
      <c r="N527" s="155"/>
      <c r="O527" s="155"/>
      <c r="P527" s="155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</row>
    <row r="528" spans="1:27" s="228" customFormat="1" ht="16.5">
      <c r="A528" s="575"/>
      <c r="B528" s="503" t="s">
        <v>138</v>
      </c>
      <c r="C528" s="504"/>
      <c r="D528" s="469">
        <v>881</v>
      </c>
      <c r="E528" s="469">
        <v>0</v>
      </c>
      <c r="F528" s="467">
        <v>44.05</v>
      </c>
      <c r="G528" s="465"/>
      <c r="H528" s="155"/>
      <c r="I528" s="155"/>
      <c r="J528" s="538"/>
      <c r="K528" s="538"/>
      <c r="L528" s="155"/>
      <c r="M528" s="155"/>
      <c r="N528" s="155"/>
      <c r="O528" s="155"/>
      <c r="P528" s="155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</row>
    <row r="529" spans="1:27" s="228" customFormat="1" ht="16.5">
      <c r="A529" s="575"/>
      <c r="B529" s="503" t="s">
        <v>154</v>
      </c>
      <c r="C529" s="504"/>
      <c r="D529" s="469">
        <v>21</v>
      </c>
      <c r="E529" s="469">
        <v>1978</v>
      </c>
      <c r="F529" s="505">
        <v>99.95</v>
      </c>
      <c r="G529" s="465"/>
      <c r="H529" s="155"/>
      <c r="I529" s="155"/>
      <c r="J529" s="155"/>
      <c r="K529" s="155"/>
      <c r="L529" s="155"/>
      <c r="M529" s="155"/>
      <c r="N529" s="155"/>
      <c r="O529" s="155"/>
      <c r="P529" s="155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</row>
    <row r="530" spans="1:27" s="228" customFormat="1" ht="16.5">
      <c r="A530" s="575"/>
      <c r="B530" s="507" t="s">
        <v>165</v>
      </c>
      <c r="C530" s="504"/>
      <c r="D530" s="469">
        <v>0</v>
      </c>
      <c r="E530" s="469">
        <v>531</v>
      </c>
      <c r="F530" s="467">
        <v>26.55</v>
      </c>
      <c r="G530" s="465" t="s">
        <v>186</v>
      </c>
      <c r="J530" s="155"/>
      <c r="K530" s="155"/>
      <c r="L530" s="155"/>
      <c r="M530" s="155"/>
      <c r="N530" s="155"/>
      <c r="O530" s="155"/>
      <c r="P530" s="155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</row>
    <row r="531" spans="1:27" s="228" customFormat="1" ht="16.5">
      <c r="A531" s="575"/>
      <c r="B531" s="503" t="s">
        <v>178</v>
      </c>
      <c r="C531" s="504"/>
      <c r="D531" s="469">
        <v>88</v>
      </c>
      <c r="E531" s="469">
        <v>1255</v>
      </c>
      <c r="F531" s="467">
        <v>67.15</v>
      </c>
      <c r="G531" s="465" t="s">
        <v>186</v>
      </c>
      <c r="I531" s="228">
        <f>D536+E536</f>
        <v>11562</v>
      </c>
      <c r="J531" s="155"/>
      <c r="K531" s="155"/>
      <c r="L531" s="155"/>
      <c r="M531" s="155"/>
      <c r="N531" s="155"/>
      <c r="O531" s="155"/>
      <c r="P531" s="155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</row>
    <row r="532" spans="1:27" s="228" customFormat="1" ht="16.5">
      <c r="A532" s="575"/>
      <c r="B532" s="503" t="s">
        <v>185</v>
      </c>
      <c r="C532" s="504"/>
      <c r="D532" s="469">
        <v>0</v>
      </c>
      <c r="E532" s="469">
        <v>0</v>
      </c>
      <c r="F532" s="467"/>
      <c r="G532" s="465"/>
      <c r="H532" s="228">
        <f>E529+D529</f>
        <v>1999</v>
      </c>
      <c r="J532" s="155"/>
      <c r="K532" s="155"/>
      <c r="L532" s="155"/>
      <c r="M532" s="155"/>
      <c r="N532" s="155"/>
      <c r="O532" s="155"/>
      <c r="P532" s="155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</row>
    <row r="533" spans="1:27" s="228" customFormat="1" ht="16.5">
      <c r="A533" s="575"/>
      <c r="B533" s="503" t="s">
        <v>184</v>
      </c>
      <c r="C533" s="504"/>
      <c r="D533" s="469">
        <v>0</v>
      </c>
      <c r="E533" s="469">
        <v>298</v>
      </c>
      <c r="F533" s="467">
        <f>298*5000/100000</f>
        <v>14.9</v>
      </c>
      <c r="G533" s="465"/>
      <c r="J533" s="155"/>
      <c r="K533" s="155"/>
      <c r="L533" s="155"/>
      <c r="M533" s="155"/>
      <c r="N533" s="155"/>
      <c r="O533" s="155"/>
      <c r="P533" s="155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</row>
    <row r="534" spans="1:27" s="228" customFormat="1" ht="16.5">
      <c r="A534" s="575"/>
      <c r="B534" s="503" t="s">
        <v>279</v>
      </c>
      <c r="C534" s="504"/>
      <c r="D534" s="469">
        <v>0</v>
      </c>
      <c r="E534" s="469">
        <v>881</v>
      </c>
      <c r="F534" s="467">
        <v>44.05</v>
      </c>
      <c r="G534" s="465"/>
      <c r="J534" s="155"/>
      <c r="K534" s="155"/>
      <c r="L534" s="155"/>
      <c r="M534" s="155"/>
      <c r="N534" s="155"/>
      <c r="O534" s="155"/>
      <c r="P534" s="155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</row>
    <row r="535" spans="1:27" s="228" customFormat="1" ht="79.5">
      <c r="A535" s="575"/>
      <c r="B535" s="503" t="s">
        <v>221</v>
      </c>
      <c r="C535" s="504"/>
      <c r="D535" s="469"/>
      <c r="E535" s="469">
        <f>1978+21</f>
        <v>1999</v>
      </c>
      <c r="F535" s="508" t="s">
        <v>280</v>
      </c>
      <c r="G535" s="465"/>
      <c r="I535" s="228">
        <f>1999*5000/100000</f>
        <v>99.95</v>
      </c>
      <c r="J535" s="155"/>
      <c r="K535" s="155"/>
      <c r="L535" s="155"/>
      <c r="M535" s="155"/>
      <c r="N535" s="155"/>
      <c r="O535" s="155"/>
      <c r="P535" s="155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</row>
    <row r="536" spans="1:27" s="228" customFormat="1" ht="16.5">
      <c r="A536" s="575"/>
      <c r="B536" s="471" t="s">
        <v>19</v>
      </c>
      <c r="C536" s="503"/>
      <c r="D536" s="428">
        <f>SUM(D523:D534)</f>
        <v>6619</v>
      </c>
      <c r="E536" s="428">
        <f>SUM(E529:E534)</f>
        <v>4943</v>
      </c>
      <c r="F536" s="247">
        <f>SUM(F523:F535)</f>
        <v>578.0999999999999</v>
      </c>
      <c r="G536" s="465">
        <f>D536*5000/100000</f>
        <v>330.95</v>
      </c>
      <c r="H536" s="155">
        <f>E536*5000/100000</f>
        <v>247.15</v>
      </c>
      <c r="I536" s="155">
        <f>D536*5000/100000</f>
        <v>330.95</v>
      </c>
      <c r="J536" s="155"/>
      <c r="K536" s="155"/>
      <c r="L536" s="155"/>
      <c r="M536" s="155"/>
      <c r="N536" s="155"/>
      <c r="O536" s="155"/>
      <c r="P536" s="155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</row>
    <row r="537" spans="1:27" s="228" customFormat="1" ht="15">
      <c r="A537" s="576" t="s">
        <v>284</v>
      </c>
      <c r="B537" s="576"/>
      <c r="C537" s="576"/>
      <c r="D537" s="576"/>
      <c r="E537" s="576"/>
      <c r="F537" s="576"/>
      <c r="G537" s="152"/>
      <c r="H537" s="153"/>
      <c r="I537" s="153"/>
      <c r="J537" s="155"/>
      <c r="K537" s="155"/>
      <c r="L537" s="155"/>
      <c r="M537" s="155"/>
      <c r="N537" s="155"/>
      <c r="O537" s="155"/>
      <c r="P537" s="155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</row>
    <row r="538" spans="1:27" s="228" customFormat="1" ht="15">
      <c r="A538" s="509"/>
      <c r="D538" s="510"/>
      <c r="F538" s="307"/>
      <c r="G538" s="152"/>
      <c r="H538" s="153"/>
      <c r="I538" s="153">
        <f>E536*5000/100000</f>
        <v>247.15</v>
      </c>
      <c r="J538" s="155"/>
      <c r="K538" s="155"/>
      <c r="L538" s="155"/>
      <c r="M538" s="155"/>
      <c r="N538" s="155"/>
      <c r="O538" s="155"/>
      <c r="P538" s="155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</row>
    <row r="539" spans="1:27" s="228" customFormat="1" ht="17.25">
      <c r="A539" s="544" t="s">
        <v>274</v>
      </c>
      <c r="B539" s="544"/>
      <c r="C539" s="544"/>
      <c r="D539" s="544"/>
      <c r="E539" s="544"/>
      <c r="F539" s="160"/>
      <c r="G539" s="349"/>
      <c r="H539" s="153"/>
      <c r="I539" s="153">
        <f>I536+I538</f>
        <v>578.1</v>
      </c>
      <c r="J539" s="155"/>
      <c r="K539" s="155"/>
      <c r="L539" s="155"/>
      <c r="M539" s="155"/>
      <c r="N539" s="155"/>
      <c r="O539" s="155"/>
      <c r="P539" s="155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</row>
    <row r="540" spans="1:27" s="228" customFormat="1" ht="17.25">
      <c r="A540" s="568" t="s">
        <v>50</v>
      </c>
      <c r="B540" s="528" t="s">
        <v>51</v>
      </c>
      <c r="C540" s="528"/>
      <c r="D540" s="528" t="s">
        <v>52</v>
      </c>
      <c r="E540" s="528"/>
      <c r="F540" s="528" t="s">
        <v>53</v>
      </c>
      <c r="G540" s="528"/>
      <c r="H540" s="415"/>
      <c r="I540" s="511"/>
      <c r="J540" s="465"/>
      <c r="K540" s="465"/>
      <c r="L540" s="465"/>
      <c r="M540" s="465"/>
      <c r="N540" s="465"/>
      <c r="O540" s="465"/>
      <c r="P540" s="465"/>
      <c r="Q540" s="478"/>
      <c r="R540" s="478"/>
      <c r="S540" s="478"/>
      <c r="T540" s="478"/>
      <c r="U540" s="166"/>
      <c r="V540" s="166"/>
      <c r="W540" s="166"/>
      <c r="X540" s="166"/>
      <c r="Y540" s="166"/>
      <c r="Z540" s="166"/>
      <c r="AA540" s="166"/>
    </row>
    <row r="541" spans="1:27" s="228" customFormat="1" ht="17.25">
      <c r="A541" s="568"/>
      <c r="B541" s="308" t="s">
        <v>54</v>
      </c>
      <c r="C541" s="308" t="s">
        <v>55</v>
      </c>
      <c r="D541" s="308" t="s">
        <v>54</v>
      </c>
      <c r="E541" s="308" t="s">
        <v>55</v>
      </c>
      <c r="F541" s="479" t="s">
        <v>54</v>
      </c>
      <c r="G541" s="480" t="s">
        <v>55</v>
      </c>
      <c r="H541" s="481"/>
      <c r="I541" s="482"/>
      <c r="J541" s="481"/>
      <c r="K541" s="481"/>
      <c r="L541" s="481"/>
      <c r="M541" s="481"/>
      <c r="N541" s="481"/>
      <c r="O541" s="481"/>
      <c r="P541" s="481"/>
      <c r="Q541" s="415"/>
      <c r="R541" s="415"/>
      <c r="S541" s="415"/>
      <c r="T541" s="415"/>
      <c r="U541" s="166"/>
      <c r="V541" s="166"/>
      <c r="W541" s="166"/>
      <c r="X541" s="166"/>
      <c r="Y541" s="166"/>
      <c r="Z541" s="166"/>
      <c r="AA541" s="166"/>
    </row>
    <row r="542" spans="1:27" s="228" customFormat="1" ht="28.5" customHeight="1">
      <c r="A542" s="428" t="s">
        <v>187</v>
      </c>
      <c r="B542" s="512">
        <f>6619+4943</f>
        <v>11562</v>
      </c>
      <c r="C542" s="513">
        <v>578.0999999999999</v>
      </c>
      <c r="D542" s="512">
        <f>6619+4943</f>
        <v>11562</v>
      </c>
      <c r="E542" s="513">
        <v>578.0999999999999</v>
      </c>
      <c r="F542" s="514">
        <f>(D542-B542)/B542</f>
        <v>0</v>
      </c>
      <c r="G542" s="281">
        <f>(E542-C542)/C542</f>
        <v>0</v>
      </c>
      <c r="H542" s="487"/>
      <c r="I542" s="487"/>
      <c r="J542" s="486"/>
      <c r="K542" s="486"/>
      <c r="L542" s="486"/>
      <c r="M542" s="486"/>
      <c r="N542" s="486"/>
      <c r="O542" s="486"/>
      <c r="P542" s="486"/>
      <c r="Q542" s="487"/>
      <c r="R542" s="487"/>
      <c r="S542" s="487"/>
      <c r="T542" s="487"/>
      <c r="U542" s="166"/>
      <c r="V542" s="166"/>
      <c r="W542" s="166"/>
      <c r="X542" s="166"/>
      <c r="Y542" s="166"/>
      <c r="Z542" s="166"/>
      <c r="AA542" s="166"/>
    </row>
    <row r="543" spans="6:27" s="228" customFormat="1" ht="12.75" customHeight="1">
      <c r="F543" s="307"/>
      <c r="G543" s="152"/>
      <c r="H543" s="153"/>
      <c r="I543" s="153">
        <f>11562*5000/100000</f>
        <v>578.1</v>
      </c>
      <c r="J543" s="155"/>
      <c r="K543" s="155"/>
      <c r="L543" s="155"/>
      <c r="M543" s="155"/>
      <c r="N543" s="155"/>
      <c r="O543" s="155"/>
      <c r="P543" s="155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</row>
    <row r="544" spans="1:27" s="228" customFormat="1" ht="17.25">
      <c r="A544" s="291" t="s">
        <v>131</v>
      </c>
      <c r="B544" s="211"/>
      <c r="C544" s="211"/>
      <c r="D544" s="211"/>
      <c r="E544" s="211"/>
      <c r="F544" s="160"/>
      <c r="G544" s="152"/>
      <c r="H544" s="153"/>
      <c r="I544" s="153"/>
      <c r="J544" s="155"/>
      <c r="K544" s="155"/>
      <c r="L544" s="155"/>
      <c r="M544" s="155"/>
      <c r="N544" s="155"/>
      <c r="O544" s="155"/>
      <c r="P544" s="155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</row>
    <row r="545" spans="1:27" s="228" customFormat="1" ht="46.5" customHeight="1">
      <c r="A545" s="569" t="s">
        <v>223</v>
      </c>
      <c r="B545" s="569"/>
      <c r="C545" s="569" t="s">
        <v>275</v>
      </c>
      <c r="D545" s="569"/>
      <c r="E545" s="569" t="s">
        <v>56</v>
      </c>
      <c r="F545" s="569"/>
      <c r="G545" s="152"/>
      <c r="H545" s="153"/>
      <c r="I545" s="153"/>
      <c r="J545" s="155"/>
      <c r="K545" s="155"/>
      <c r="L545" s="155"/>
      <c r="M545" s="155"/>
      <c r="N545" s="155"/>
      <c r="O545" s="155"/>
      <c r="P545" s="155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</row>
    <row r="546" spans="1:27" s="228" customFormat="1" ht="21.75" customHeight="1">
      <c r="A546" s="42" t="s">
        <v>54</v>
      </c>
      <c r="B546" s="42" t="s">
        <v>57</v>
      </c>
      <c r="C546" s="42" t="s">
        <v>54</v>
      </c>
      <c r="D546" s="42" t="s">
        <v>57</v>
      </c>
      <c r="E546" s="42" t="s">
        <v>54</v>
      </c>
      <c r="F546" s="84" t="s">
        <v>58</v>
      </c>
      <c r="G546" s="152"/>
      <c r="H546" s="153"/>
      <c r="I546" s="153"/>
      <c r="J546" s="155"/>
      <c r="K546" s="155"/>
      <c r="L546" s="155"/>
      <c r="M546" s="155"/>
      <c r="N546" s="155"/>
      <c r="O546" s="155"/>
      <c r="P546" s="155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</row>
    <row r="547" spans="1:27" s="228" customFormat="1" ht="16.5">
      <c r="A547" s="414">
        <v>1</v>
      </c>
      <c r="B547" s="414">
        <v>2</v>
      </c>
      <c r="C547" s="414">
        <v>3</v>
      </c>
      <c r="D547" s="414">
        <v>4</v>
      </c>
      <c r="E547" s="414">
        <v>5</v>
      </c>
      <c r="F547" s="471">
        <v>6</v>
      </c>
      <c r="G547" s="152"/>
      <c r="H547" s="153"/>
      <c r="I547" s="153"/>
      <c r="J547" s="155"/>
      <c r="K547" s="155"/>
      <c r="L547" s="155"/>
      <c r="M547" s="155"/>
      <c r="N547" s="155"/>
      <c r="O547" s="155"/>
      <c r="P547" s="155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</row>
    <row r="548" spans="1:27" s="228" customFormat="1" ht="16.5">
      <c r="A548" s="471">
        <v>11562</v>
      </c>
      <c r="B548" s="513">
        <v>578.0999999999999</v>
      </c>
      <c r="C548" s="471">
        <v>11562</v>
      </c>
      <c r="D548" s="513">
        <v>578.0999999999999</v>
      </c>
      <c r="E548" s="515">
        <f>C548/A548</f>
        <v>1</v>
      </c>
      <c r="F548" s="516">
        <f>D548/B548</f>
        <v>1</v>
      </c>
      <c r="G548" s="517"/>
      <c r="H548" s="517"/>
      <c r="I548" s="517"/>
      <c r="J548" s="518"/>
      <c r="K548" s="518"/>
      <c r="L548" s="518"/>
      <c r="M548" s="518"/>
      <c r="N548" s="518"/>
      <c r="O548" s="518"/>
      <c r="P548" s="518"/>
      <c r="Q548" s="519"/>
      <c r="R548" s="519"/>
      <c r="S548" s="519"/>
      <c r="T548" s="519"/>
      <c r="U548" s="166"/>
      <c r="V548" s="166"/>
      <c r="W548" s="166"/>
      <c r="X548" s="166"/>
      <c r="Y548" s="166"/>
      <c r="Z548" s="166"/>
      <c r="AA548" s="166"/>
    </row>
    <row r="549" spans="1:27" s="228" customFormat="1" ht="16.5">
      <c r="A549" s="520"/>
      <c r="B549" s="521"/>
      <c r="C549" s="520"/>
      <c r="D549" s="521"/>
      <c r="E549" s="522"/>
      <c r="F549" s="523"/>
      <c r="G549" s="517"/>
      <c r="H549" s="517"/>
      <c r="I549" s="517"/>
      <c r="J549" s="518"/>
      <c r="K549" s="518"/>
      <c r="L549" s="518"/>
      <c r="M549" s="518"/>
      <c r="N549" s="518"/>
      <c r="O549" s="518"/>
      <c r="P549" s="518"/>
      <c r="Q549" s="519"/>
      <c r="R549" s="519"/>
      <c r="S549" s="519"/>
      <c r="T549" s="519"/>
      <c r="U549" s="166"/>
      <c r="V549" s="166"/>
      <c r="W549" s="166"/>
      <c r="X549" s="166"/>
      <c r="Y549" s="166"/>
      <c r="Z549" s="166"/>
      <c r="AA549" s="166"/>
    </row>
    <row r="550" spans="1:27" ht="15">
      <c r="A550" s="543"/>
      <c r="B550" s="543"/>
      <c r="C550" s="543"/>
      <c r="D550" s="543"/>
      <c r="E550" s="487"/>
      <c r="F550" s="524"/>
      <c r="J550" s="140"/>
      <c r="K550" s="140"/>
      <c r="L550" s="140"/>
      <c r="M550" s="140"/>
      <c r="N550" s="140"/>
      <c r="O550" s="140"/>
      <c r="P550" s="140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</row>
    <row r="551" spans="10:27" ht="15">
      <c r="J551" s="140"/>
      <c r="K551" s="140"/>
      <c r="L551" s="140"/>
      <c r="M551" s="140"/>
      <c r="N551" s="140"/>
      <c r="O551" s="140"/>
      <c r="P551" s="140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</row>
    <row r="552" spans="10:27" ht="15">
      <c r="J552" s="140"/>
      <c r="K552" s="140"/>
      <c r="L552" s="140"/>
      <c r="M552" s="140"/>
      <c r="N552" s="140"/>
      <c r="O552" s="140"/>
      <c r="P552" s="140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</row>
    <row r="553" ht="15">
      <c r="A553" s="166"/>
    </row>
    <row r="567" ht="15">
      <c r="J567" s="6" t="s">
        <v>177</v>
      </c>
    </row>
  </sheetData>
  <sheetProtection/>
  <mergeCells count="108">
    <mergeCell ref="A523:A536"/>
    <mergeCell ref="A540:A541"/>
    <mergeCell ref="B540:C540"/>
    <mergeCell ref="D540:E540"/>
    <mergeCell ref="F540:G540"/>
    <mergeCell ref="A539:E539"/>
    <mergeCell ref="A537:F537"/>
    <mergeCell ref="A545:B545"/>
    <mergeCell ref="C545:D545"/>
    <mergeCell ref="E512:F512"/>
    <mergeCell ref="C512:D512"/>
    <mergeCell ref="A459:D459"/>
    <mergeCell ref="A461:A464"/>
    <mergeCell ref="A465:C465"/>
    <mergeCell ref="A476:B476"/>
    <mergeCell ref="E545:F545"/>
    <mergeCell ref="F476:G476"/>
    <mergeCell ref="A504:A505"/>
    <mergeCell ref="A512:B512"/>
    <mergeCell ref="B504:C504"/>
    <mergeCell ref="D504:E504"/>
    <mergeCell ref="A6:F6"/>
    <mergeCell ref="A190:D190"/>
    <mergeCell ref="A423:E423"/>
    <mergeCell ref="B291:C291"/>
    <mergeCell ref="A121:G121"/>
    <mergeCell ref="C53:D53"/>
    <mergeCell ref="C52:D52"/>
    <mergeCell ref="A90:G90"/>
    <mergeCell ref="A490:A500"/>
    <mergeCell ref="A287:A291"/>
    <mergeCell ref="D269:G269"/>
    <mergeCell ref="A488:E488"/>
    <mergeCell ref="A104:F104"/>
    <mergeCell ref="A177:F177"/>
    <mergeCell ref="C54:D54"/>
    <mergeCell ref="A285:D285"/>
    <mergeCell ref="A13:D13"/>
    <mergeCell ref="A24:D24"/>
    <mergeCell ref="A39:D39"/>
    <mergeCell ref="A31:C31"/>
    <mergeCell ref="A17:A18"/>
    <mergeCell ref="B17:E17"/>
    <mergeCell ref="D31:E31"/>
    <mergeCell ref="A41:D41"/>
    <mergeCell ref="A162:E162"/>
    <mergeCell ref="A61:G61"/>
    <mergeCell ref="A76:T76"/>
    <mergeCell ref="A133:F133"/>
    <mergeCell ref="C51:D51"/>
    <mergeCell ref="A59:C59"/>
    <mergeCell ref="A49:J49"/>
    <mergeCell ref="A148:F148"/>
    <mergeCell ref="A149:F149"/>
    <mergeCell ref="A203:D203"/>
    <mergeCell ref="A189:C189"/>
    <mergeCell ref="A161:F161"/>
    <mergeCell ref="A204:D204"/>
    <mergeCell ref="A248:D248"/>
    <mergeCell ref="A222:C222"/>
    <mergeCell ref="A283:E283"/>
    <mergeCell ref="A437:F437"/>
    <mergeCell ref="A427:D427"/>
    <mergeCell ref="A433:C433"/>
    <mergeCell ref="A359:F359"/>
    <mergeCell ref="A391:C391"/>
    <mergeCell ref="A370:B370"/>
    <mergeCell ref="A434:C434"/>
    <mergeCell ref="A550:D550"/>
    <mergeCell ref="A309:D309"/>
    <mergeCell ref="A329:D329"/>
    <mergeCell ref="A347:D347"/>
    <mergeCell ref="A429:A432"/>
    <mergeCell ref="A475:C475"/>
    <mergeCell ref="A503:E503"/>
    <mergeCell ref="A451:A452"/>
    <mergeCell ref="B451:B452"/>
    <mergeCell ref="A485:E485"/>
    <mergeCell ref="J528:K528"/>
    <mergeCell ref="A453:B453"/>
    <mergeCell ref="A457:F457"/>
    <mergeCell ref="A407:C407"/>
    <mergeCell ref="J522:K522"/>
    <mergeCell ref="J523:K523"/>
    <mergeCell ref="J524:K524"/>
    <mergeCell ref="J526:K526"/>
    <mergeCell ref="J525:K525"/>
    <mergeCell ref="E447:F447"/>
    <mergeCell ref="A3:H3"/>
    <mergeCell ref="A4:H4"/>
    <mergeCell ref="A5:H5"/>
    <mergeCell ref="A225:D225"/>
    <mergeCell ref="A226:D226"/>
    <mergeCell ref="J527:K527"/>
    <mergeCell ref="A295:D295"/>
    <mergeCell ref="A296:D296"/>
    <mergeCell ref="A308:D308"/>
    <mergeCell ref="G451:G452"/>
    <mergeCell ref="I291:I293"/>
    <mergeCell ref="F504:G504"/>
    <mergeCell ref="A521:F521"/>
    <mergeCell ref="A7:H7"/>
    <mergeCell ref="A9:H9"/>
    <mergeCell ref="A11:H11"/>
    <mergeCell ref="F451:F452"/>
    <mergeCell ref="A501:G501"/>
    <mergeCell ref="A467:F467"/>
    <mergeCell ref="A447:C447"/>
  </mergeCells>
  <printOptions horizontalCentered="1"/>
  <pageMargins left="0.511811023622047" right="0.196850393700787" top="0.196850393700787" bottom="0.196850393700787" header="0.14" footer="0.511811023622047"/>
  <pageSetup fitToHeight="0" horizontalDpi="300" verticalDpi="300" orientation="portrait" scale="45" r:id="rId2"/>
  <rowBreaks count="10" manualBreakCount="10">
    <brk id="56" max="7" man="1"/>
    <brk id="117" max="7" man="1"/>
    <brk id="118" max="7" man="1"/>
    <brk id="174" max="7" man="1"/>
    <brk id="237" max="7" man="1"/>
    <brk id="259" max="7" man="1"/>
    <brk id="321" max="7" man="1"/>
    <brk id="372" max="7" man="1"/>
    <brk id="420" max="7" man="1"/>
    <brk id="48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admin</cp:lastModifiedBy>
  <cp:lastPrinted>2019-05-01T10:48:22Z</cp:lastPrinted>
  <dcterms:created xsi:type="dcterms:W3CDTF">2009-02-28T10:02:12Z</dcterms:created>
  <dcterms:modified xsi:type="dcterms:W3CDTF">2019-07-05T07:07:10Z</dcterms:modified>
  <cp:category/>
  <cp:version/>
  <cp:contentType/>
  <cp:contentStatus/>
</cp:coreProperties>
</file>